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updateLinks="never"/>
  <xr:revisionPtr revIDLastSave="0" documentId="13_ncr:1_{E1C60E17-99E9-4D87-9BF6-6FF7C9F1F862}" xr6:coauthVersionLast="47" xr6:coauthVersionMax="47" xr10:uidLastSave="{00000000-0000-0000-0000-000000000000}"/>
  <bookViews>
    <workbookView xWindow="28680" yWindow="-120" windowWidth="29040" windowHeight="15840" tabRatio="640" xr2:uid="{00000000-000D-0000-FFFF-FFFF00000000}"/>
  </bookViews>
  <sheets>
    <sheet name="PACKAGING DATA SHEET" sheetId="2" r:id="rId1"/>
    <sheet name="Hárok1" sheetId="12" r:id="rId2"/>
    <sheet name="masterdata" sheetId="7" r:id="rId3"/>
    <sheet name="EXAMPLE" sheetId="10" state="hidden" r:id="rId4"/>
  </sheets>
  <definedNames>
    <definedName name="PU">#REF!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3" i="12" l="1"/>
  <c r="H74" i="12"/>
  <c r="A74" i="12"/>
  <c r="H63" i="12"/>
  <c r="A63" i="12"/>
  <c r="M61" i="12"/>
  <c r="H61" i="12"/>
  <c r="G61" i="12"/>
  <c r="A61" i="12"/>
  <c r="M60" i="12"/>
  <c r="L60" i="12"/>
  <c r="M59" i="12"/>
  <c r="L59" i="12"/>
  <c r="M58" i="12"/>
  <c r="L58" i="12"/>
  <c r="M57" i="12"/>
  <c r="L57" i="12"/>
  <c r="I57" i="12"/>
  <c r="H57" i="12"/>
  <c r="F57" i="12"/>
  <c r="E57" i="12"/>
  <c r="D57" i="12"/>
  <c r="M56" i="12"/>
  <c r="I56" i="12"/>
  <c r="H56" i="12"/>
  <c r="L56" i="12" s="1"/>
  <c r="F56" i="12"/>
  <c r="E56" i="12"/>
  <c r="D56" i="12"/>
  <c r="M55" i="12"/>
  <c r="I55" i="12"/>
  <c r="H55" i="12"/>
  <c r="L55" i="12" s="1"/>
  <c r="F55" i="12"/>
  <c r="E55" i="12"/>
  <c r="D55" i="12"/>
  <c r="M54" i="12"/>
  <c r="K54" i="12"/>
  <c r="A54" i="12"/>
  <c r="L53" i="12"/>
  <c r="K53" i="12"/>
  <c r="I53" i="12"/>
  <c r="H53" i="12"/>
  <c r="D53" i="12"/>
  <c r="A53" i="12"/>
  <c r="L52" i="12"/>
  <c r="G52" i="12"/>
  <c r="H51" i="12"/>
  <c r="A51" i="12"/>
  <c r="M49" i="12"/>
  <c r="L49" i="12"/>
  <c r="M48" i="12"/>
  <c r="L48" i="12"/>
  <c r="M47" i="12"/>
  <c r="L47" i="12"/>
  <c r="M46" i="12"/>
  <c r="L46" i="12"/>
  <c r="M45" i="12"/>
  <c r="L45" i="12"/>
  <c r="I45" i="12"/>
  <c r="H45" i="12"/>
  <c r="F45" i="12"/>
  <c r="E45" i="12"/>
  <c r="D45" i="12"/>
  <c r="M44" i="12"/>
  <c r="I44" i="12"/>
  <c r="H44" i="12"/>
  <c r="L44" i="12" s="1"/>
  <c r="F44" i="12"/>
  <c r="E44" i="12"/>
  <c r="D44" i="12"/>
  <c r="M43" i="12"/>
  <c r="I43" i="12"/>
  <c r="I54" i="12" s="1"/>
  <c r="H43" i="12"/>
  <c r="H54" i="12" s="1"/>
  <c r="F43" i="12"/>
  <c r="F54" i="12" s="1"/>
  <c r="E43" i="12"/>
  <c r="E54" i="12" s="1"/>
  <c r="D43" i="12"/>
  <c r="D54" i="12" s="1"/>
  <c r="L42" i="12"/>
  <c r="K42" i="12"/>
  <c r="I42" i="12"/>
  <c r="H42" i="12"/>
  <c r="D42" i="12"/>
  <c r="A42" i="12"/>
  <c r="L41" i="12"/>
  <c r="G41" i="12"/>
  <c r="E40" i="12"/>
  <c r="A40" i="12"/>
  <c r="D37" i="12"/>
  <c r="D35" i="12"/>
  <c r="J34" i="12"/>
  <c r="D33" i="12"/>
  <c r="J31" i="12"/>
  <c r="D31" i="12"/>
  <c r="J29" i="12"/>
  <c r="D29" i="12"/>
  <c r="A29" i="12"/>
  <c r="J27" i="12"/>
  <c r="J26" i="12"/>
  <c r="D26" i="12"/>
  <c r="J25" i="12"/>
  <c r="J24" i="12"/>
  <c r="D24" i="12"/>
  <c r="D22" i="12"/>
  <c r="J20" i="12"/>
  <c r="D20" i="12"/>
  <c r="J18" i="12"/>
  <c r="D18" i="12"/>
  <c r="A18" i="12"/>
  <c r="K16" i="12"/>
  <c r="G16" i="12"/>
  <c r="J15" i="12"/>
  <c r="D15" i="12"/>
  <c r="A15" i="12"/>
  <c r="D13" i="12"/>
  <c r="D11" i="12"/>
  <c r="A11" i="12"/>
  <c r="D9" i="12"/>
  <c r="A9" i="12"/>
  <c r="J8" i="12"/>
  <c r="D8" i="12"/>
  <c r="A8" i="12"/>
  <c r="H4" i="12"/>
  <c r="A63" i="2"/>
  <c r="L54" i="12" l="1"/>
  <c r="L43" i="12"/>
  <c r="L61" i="12" s="1"/>
  <c r="A9" i="2"/>
  <c r="J27" i="2" l="1"/>
  <c r="J26" i="2"/>
  <c r="J25" i="2"/>
  <c r="J24" i="2"/>
  <c r="H74" i="10" l="1"/>
  <c r="A74" i="10"/>
  <c r="H63" i="10"/>
  <c r="A63" i="10"/>
  <c r="M61" i="10"/>
  <c r="H61" i="10"/>
  <c r="G61" i="10"/>
  <c r="A61" i="10"/>
  <c r="M60" i="10"/>
  <c r="L60" i="10"/>
  <c r="M59" i="10"/>
  <c r="L59" i="10"/>
  <c r="M58" i="10"/>
  <c r="L58" i="10"/>
  <c r="M57" i="10"/>
  <c r="I57" i="10"/>
  <c r="H57" i="10"/>
  <c r="L57" i="10" s="1"/>
  <c r="F57" i="10"/>
  <c r="E57" i="10"/>
  <c r="D57" i="10"/>
  <c r="M56" i="10"/>
  <c r="I56" i="10"/>
  <c r="H56" i="10"/>
  <c r="L56" i="10" s="1"/>
  <c r="F56" i="10"/>
  <c r="E56" i="10"/>
  <c r="D56" i="10"/>
  <c r="M55" i="10"/>
  <c r="I55" i="10"/>
  <c r="H55" i="10"/>
  <c r="L55" i="10" s="1"/>
  <c r="F55" i="10"/>
  <c r="E55" i="10"/>
  <c r="D55" i="10"/>
  <c r="M54" i="10"/>
  <c r="K54" i="10"/>
  <c r="A54" i="10"/>
  <c r="L53" i="10"/>
  <c r="K53" i="10"/>
  <c r="I53" i="10"/>
  <c r="H53" i="10"/>
  <c r="D53" i="10"/>
  <c r="A53" i="10"/>
  <c r="L52" i="10"/>
  <c r="G52" i="10"/>
  <c r="H51" i="10"/>
  <c r="A51" i="10"/>
  <c r="M49" i="10"/>
  <c r="L49" i="10"/>
  <c r="M48" i="10"/>
  <c r="L48" i="10"/>
  <c r="M47" i="10"/>
  <c r="L47" i="10"/>
  <c r="M46" i="10"/>
  <c r="L46" i="10"/>
  <c r="M45" i="10"/>
  <c r="I45" i="10"/>
  <c r="H45" i="10"/>
  <c r="L45" i="10" s="1"/>
  <c r="F45" i="10"/>
  <c r="E45" i="10"/>
  <c r="D45" i="10"/>
  <c r="M44" i="10"/>
  <c r="I44" i="10"/>
  <c r="H44" i="10"/>
  <c r="L44" i="10" s="1"/>
  <c r="F44" i="10"/>
  <c r="E44" i="10"/>
  <c r="D44" i="10"/>
  <c r="M43" i="10"/>
  <c r="I43" i="10"/>
  <c r="I54" i="10" s="1"/>
  <c r="H43" i="10"/>
  <c r="L43" i="10" s="1"/>
  <c r="F43" i="10"/>
  <c r="F54" i="10" s="1"/>
  <c r="E43" i="10"/>
  <c r="E54" i="10" s="1"/>
  <c r="D43" i="10"/>
  <c r="D54" i="10" s="1"/>
  <c r="L42" i="10"/>
  <c r="K42" i="10"/>
  <c r="I42" i="10"/>
  <c r="H42" i="10"/>
  <c r="D42" i="10"/>
  <c r="A42" i="10"/>
  <c r="L41" i="10"/>
  <c r="G41" i="10"/>
  <c r="E40" i="10"/>
  <c r="A40" i="10"/>
  <c r="D37" i="10"/>
  <c r="D35" i="10"/>
  <c r="J34" i="10"/>
  <c r="D33" i="10"/>
  <c r="J31" i="10"/>
  <c r="D31" i="10"/>
  <c r="J29" i="10"/>
  <c r="D29" i="10"/>
  <c r="A29" i="10"/>
  <c r="J27" i="10"/>
  <c r="J26" i="10"/>
  <c r="D26" i="10"/>
  <c r="J25" i="10"/>
  <c r="J24" i="10"/>
  <c r="D24" i="10"/>
  <c r="D22" i="10"/>
  <c r="J20" i="10"/>
  <c r="D20" i="10"/>
  <c r="J18" i="10"/>
  <c r="D18" i="10"/>
  <c r="A18" i="10"/>
  <c r="K16" i="10"/>
  <c r="G16" i="10"/>
  <c r="J15" i="10"/>
  <c r="D15" i="10"/>
  <c r="A15" i="10"/>
  <c r="D13" i="10"/>
  <c r="A13" i="10"/>
  <c r="D11" i="10"/>
  <c r="A11" i="10"/>
  <c r="D9" i="10"/>
  <c r="A9" i="10"/>
  <c r="J8" i="10"/>
  <c r="D8" i="10"/>
  <c r="A8" i="10"/>
  <c r="H4" i="10"/>
  <c r="L61" i="10" l="1"/>
  <c r="H54" i="10"/>
  <c r="L54" i="10" s="1"/>
  <c r="D43" i="2" l="1"/>
  <c r="K54" i="2" l="1"/>
  <c r="L58" i="2" l="1"/>
  <c r="H44" i="2"/>
  <c r="H45" i="2"/>
  <c r="H43" i="2"/>
  <c r="F43" i="2"/>
  <c r="I43" i="2"/>
  <c r="H55" i="2"/>
  <c r="L55" i="2" s="1"/>
  <c r="I57" i="2"/>
  <c r="H57" i="2"/>
  <c r="L57" i="2" s="1"/>
  <c r="F57" i="2"/>
  <c r="E57" i="2"/>
  <c r="D57" i="2"/>
  <c r="I44" i="2"/>
  <c r="I45" i="2"/>
  <c r="F44" i="2"/>
  <c r="F45" i="2"/>
  <c r="E44" i="2"/>
  <c r="E45" i="2"/>
  <c r="D44" i="2"/>
  <c r="D45" i="2"/>
  <c r="H4" i="2"/>
  <c r="I56" i="2" l="1"/>
  <c r="H56" i="2"/>
  <c r="L56" i="2" s="1"/>
  <c r="F56" i="2"/>
  <c r="E56" i="2"/>
  <c r="D56" i="2"/>
  <c r="I55" i="2"/>
  <c r="F55" i="2"/>
  <c r="E55" i="2"/>
  <c r="D55" i="2"/>
  <c r="E43" i="2"/>
  <c r="E40" i="2" l="1"/>
  <c r="A53" i="2" l="1"/>
  <c r="J34" i="2"/>
  <c r="K42" i="2"/>
  <c r="L52" i="2" l="1"/>
  <c r="A51" i="2" l="1"/>
  <c r="H51" i="2"/>
  <c r="L41" i="2" l="1"/>
  <c r="H63" i="2" l="1"/>
  <c r="H74" i="2" l="1"/>
  <c r="A74" i="2"/>
  <c r="H61" i="2"/>
  <c r="A61" i="2"/>
  <c r="D9" i="2"/>
  <c r="L53" i="2"/>
  <c r="L42" i="2"/>
  <c r="K53" i="2"/>
  <c r="I53" i="2"/>
  <c r="I42" i="2"/>
  <c r="H53" i="2"/>
  <c r="H42" i="2"/>
  <c r="D53" i="2"/>
  <c r="D42" i="2"/>
  <c r="A42" i="2"/>
  <c r="A40" i="2"/>
  <c r="A29" i="2"/>
  <c r="A18" i="2"/>
  <c r="D20" i="2"/>
  <c r="J31" i="2"/>
  <c r="J29" i="2"/>
  <c r="D37" i="2"/>
  <c r="D35" i="2"/>
  <c r="D33" i="2"/>
  <c r="D31" i="2"/>
  <c r="D29" i="2"/>
  <c r="D8" i="2"/>
  <c r="J20" i="2"/>
  <c r="J18" i="2"/>
  <c r="D26" i="2"/>
  <c r="D24" i="2"/>
  <c r="D22" i="2"/>
  <c r="D18" i="2"/>
  <c r="A13" i="2"/>
  <c r="A8" i="2"/>
  <c r="J15" i="2"/>
  <c r="J8" i="2"/>
  <c r="D15" i="2"/>
  <c r="D13" i="2" l="1"/>
  <c r="D11" i="2"/>
  <c r="A15" i="2" l="1"/>
  <c r="A11" i="2"/>
  <c r="M60" i="2" l="1"/>
  <c r="L60" i="2"/>
  <c r="M59" i="2"/>
  <c r="L59" i="2"/>
  <c r="M58" i="2"/>
  <c r="M57" i="2"/>
  <c r="A54" i="2" l="1"/>
  <c r="I54" i="2" l="1"/>
  <c r="H54" i="2"/>
  <c r="L54" i="2" s="1"/>
  <c r="F54" i="2"/>
  <c r="E54" i="2"/>
  <c r="D54" i="2"/>
  <c r="G16" i="2" l="1"/>
  <c r="G61" i="2"/>
  <c r="G52" i="2"/>
  <c r="G41" i="2"/>
  <c r="K16" i="2"/>
  <c r="M61" i="2"/>
  <c r="M56" i="2"/>
  <c r="M55" i="2"/>
  <c r="M54" i="2"/>
  <c r="M49" i="2"/>
  <c r="M48" i="2"/>
  <c r="M47" i="2"/>
  <c r="M46" i="2"/>
  <c r="M45" i="2"/>
  <c r="M44" i="2"/>
  <c r="M43" i="2"/>
  <c r="L49" i="2" l="1"/>
  <c r="L48" i="2"/>
  <c r="L47" i="2"/>
  <c r="L46" i="2"/>
  <c r="L45" i="2"/>
  <c r="L44" i="2"/>
  <c r="L43" i="2"/>
  <c r="L61"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A40" authorId="0" shapeId="0" xr:uid="{00000000-0006-0000-0000-000001000000}">
      <text>
        <r>
          <rPr>
            <b/>
            <sz val="9"/>
            <color indexed="81"/>
            <rFont val="Segoe UI"/>
            <family val="2"/>
          </rPr>
          <t>Inner package: this is a form of packaging that is part of a larger package (small carton boxes - as a subgroup, plastic bags, layers, grids, bubble foils .....) It is also referred to as part package. Some packaging also requires inserts to protect the parts against damage or to facilitate easy retrieval of parts from the package by the operators.</t>
        </r>
      </text>
    </comment>
    <comment ref="A51" authorId="0" shapeId="0" xr:uid="{00000000-0006-0000-0000-000002000000}">
      <text>
        <r>
          <rPr>
            <b/>
            <sz val="9"/>
            <color indexed="81"/>
            <rFont val="Segoe UI"/>
            <family val="2"/>
          </rPr>
          <t>Outside Handling Unit: this is also known as transport package or  outer package (pallets, covers, large metal, cardboard or wooden boxes) and is the unit used for materialhandling and transport.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A40" authorId="0" shapeId="0" xr:uid="{37B5932B-D6BA-4E07-867A-DE0C8CFB657A}">
      <text>
        <r>
          <rPr>
            <b/>
            <sz val="9"/>
            <color indexed="81"/>
            <rFont val="Segoe UI"/>
            <family val="2"/>
          </rPr>
          <t>Inner package: this is a form of packaging that is part of a larger package (small carton boxes - as a subgroup, plastic bags, layers, grids, bubble foils .....) It is also referred to as part package. Some packaging also requires inserts to protect the parts against damage or to facilitate easy retrieval of parts from the package by the operators.</t>
        </r>
      </text>
    </comment>
    <comment ref="A51" authorId="0" shapeId="0" xr:uid="{2683450E-38BD-41F4-99A2-6E1C53D67244}">
      <text>
        <r>
          <rPr>
            <b/>
            <sz val="9"/>
            <color indexed="81"/>
            <rFont val="Segoe UI"/>
            <family val="2"/>
          </rPr>
          <t>Outside Handling Unit: this is also known as transport package or  outer package (pallets, covers, large metal, cardboard or wooden boxes) and is the unit used for materialhandling and transport.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A40" authorId="0" shapeId="0" xr:uid="{00000000-0006-0000-0300-000001000000}">
      <text>
        <r>
          <rPr>
            <b/>
            <sz val="9"/>
            <color indexed="81"/>
            <rFont val="Segoe UI"/>
            <family val="2"/>
          </rPr>
          <t>Inner package: this is a form of packaging that is part of a larger package (small carton boxes - as a subgroup, plastic bags, layers, grids, bubble foils .....) It is also referred to as part package. Some packaging also requires inserts to protect the parts against damage or to facilitate easy retrieval of parts from the package by the operators.</t>
        </r>
      </text>
    </comment>
    <comment ref="A51" authorId="0" shapeId="0" xr:uid="{00000000-0006-0000-0300-000002000000}">
      <text>
        <r>
          <rPr>
            <b/>
            <sz val="9"/>
            <color indexed="81"/>
            <rFont val="Segoe UI"/>
            <family val="2"/>
          </rPr>
          <t>Outside Handling Unit: this is also known as transport package or  outer package (pallets, covers, large metal, cardboard or wooden boxes) and is the unit used for materialhandling and transport.</t>
        </r>
      </text>
    </comment>
  </commentList>
</comments>
</file>

<file path=xl/sharedStrings.xml><?xml version="1.0" encoding="utf-8"?>
<sst xmlns="http://schemas.openxmlformats.org/spreadsheetml/2006/main" count="1434" uniqueCount="780">
  <si>
    <t>PACKAGING DATA SHEET</t>
  </si>
  <si>
    <t>1. Basic info</t>
  </si>
  <si>
    <t>2.5 Picture:</t>
  </si>
  <si>
    <t>3.1 Customer name:</t>
  </si>
  <si>
    <t>3.6 E-mail address:</t>
  </si>
  <si>
    <t>3.2  Customer number:</t>
  </si>
  <si>
    <t>3.7 Fax number:</t>
  </si>
  <si>
    <t>Release:</t>
  </si>
  <si>
    <t>3.3 Plant code:</t>
  </si>
  <si>
    <t>3.4 Contact person:</t>
  </si>
  <si>
    <t>Date</t>
  </si>
  <si>
    <t>Signature</t>
  </si>
  <si>
    <t>3.5 Telephone number:</t>
  </si>
  <si>
    <t>4.1 Supplier name:</t>
  </si>
  <si>
    <t>4.6 E-mail address:</t>
  </si>
  <si>
    <t>4.7 Fax number:</t>
  </si>
  <si>
    <t>4.3 Plant code:</t>
  </si>
  <si>
    <t>4.4 Contact person:</t>
  </si>
  <si>
    <t>4.5 Telephone number:</t>
  </si>
  <si>
    <t>5.3 Dimensions L x W x H (mm)</t>
  </si>
  <si>
    <t>5.4 Weight (kg)</t>
  </si>
  <si>
    <t>6.6   Qty / HU</t>
  </si>
  <si>
    <t>mm</t>
  </si>
  <si>
    <t>Language:</t>
  </si>
  <si>
    <t>kg</t>
  </si>
  <si>
    <t>6.3 Dimensions L x W x H (mm)</t>
  </si>
  <si>
    <t>x</t>
  </si>
  <si>
    <t>5.5
returnable | expandable</t>
  </si>
  <si>
    <t>5.2 packaging
BOGE-number   description</t>
  </si>
  <si>
    <t>Dimensions units:</t>
  </si>
  <si>
    <t>Weight units:</t>
  </si>
  <si>
    <t>5.2 Packaging BOGE - number / description</t>
  </si>
  <si>
    <t>2.6 Weight of the part:</t>
  </si>
  <si>
    <t>5.1 Parts quantity per Packaging Unit (PU) in pcs:</t>
  </si>
  <si>
    <t>6.1 Parts quantity per Handling Unit (HU) in pcs:</t>
  </si>
  <si>
    <t>6.4 Weight / pc</t>
  </si>
  <si>
    <t xml:space="preserve">5.4 Weight / pc </t>
  </si>
  <si>
    <t xml:space="preserve">  according to VDA 4931</t>
  </si>
  <si>
    <t>5.6   Qty (PU)</t>
  </si>
  <si>
    <t xml:space="preserve">6.9 Total weight HU </t>
  </si>
  <si>
    <t>Languages</t>
  </si>
  <si>
    <t>Fields+Language-specific descriptions</t>
  </si>
  <si>
    <t>EN/DE</t>
  </si>
  <si>
    <t>6.1EN</t>
  </si>
  <si>
    <t>picture</t>
  </si>
  <si>
    <t>EN</t>
  </si>
  <si>
    <t>6.1EN/DE</t>
  </si>
  <si>
    <t>picture/ Bild</t>
  </si>
  <si>
    <t>EN/CN</t>
  </si>
  <si>
    <t>picture/ 图片</t>
  </si>
  <si>
    <t>6.1EN/ES</t>
  </si>
  <si>
    <t>picture/ imagen</t>
  </si>
  <si>
    <t>EN/ES</t>
  </si>
  <si>
    <t>6.1EN/PT</t>
  </si>
  <si>
    <t>picture / cenário</t>
  </si>
  <si>
    <t>EN/FR</t>
  </si>
  <si>
    <t>6.1EN/FR</t>
  </si>
  <si>
    <t>picture/ Image</t>
  </si>
  <si>
    <t>EN/SK</t>
  </si>
  <si>
    <t>6.2EN</t>
  </si>
  <si>
    <t>packaging</t>
  </si>
  <si>
    <t>6.2EN/DE</t>
  </si>
  <si>
    <t>packaging/ Verpackung</t>
  </si>
  <si>
    <t>6.2EN/CN</t>
  </si>
  <si>
    <t>packaging/ 打包</t>
  </si>
  <si>
    <t>6.2EN/ES</t>
  </si>
  <si>
    <t>packaging/ embalaje</t>
  </si>
  <si>
    <t>6.2EN/PT</t>
  </si>
  <si>
    <t>packaging/ embalagem</t>
  </si>
  <si>
    <t>6.2EN/FR</t>
  </si>
  <si>
    <t>packaging/ emballage</t>
  </si>
  <si>
    <t>Weight units</t>
  </si>
  <si>
    <t>1.EN/DE</t>
  </si>
  <si>
    <t>5.7EN/DE</t>
  </si>
  <si>
    <t>1.EN</t>
  </si>
  <si>
    <t>lbs</t>
  </si>
  <si>
    <t>inch</t>
  </si>
  <si>
    <t>VERPACKUNGSDATENBLATT</t>
  </si>
  <si>
    <t>Packaging</t>
  </si>
  <si>
    <t>1.1EN</t>
  </si>
  <si>
    <t>1.1EN/DE</t>
  </si>
  <si>
    <t>2.EN</t>
  </si>
  <si>
    <t>2. Part</t>
  </si>
  <si>
    <t>1.2EN</t>
  </si>
  <si>
    <t>1.2EN/DE</t>
  </si>
  <si>
    <t>1.3EN</t>
  </si>
  <si>
    <t>1.3EN/DE</t>
  </si>
  <si>
    <t>1.4EN</t>
  </si>
  <si>
    <t>1.4EN/DE</t>
  </si>
  <si>
    <t>2.EN/DE</t>
  </si>
  <si>
    <t>2.1EN</t>
  </si>
  <si>
    <t>2.1EN/DE</t>
  </si>
  <si>
    <t>2.2EN</t>
  </si>
  <si>
    <t>2.2EN/DE</t>
  </si>
  <si>
    <t>2.3EN</t>
  </si>
  <si>
    <t>2.3EN/DE</t>
  </si>
  <si>
    <t>2.4EN</t>
  </si>
  <si>
    <t>2.4EN/DE</t>
  </si>
  <si>
    <t>1.1 cEngis project number:</t>
  </si>
  <si>
    <t>2.5EN</t>
  </si>
  <si>
    <t>2.5EN/DE</t>
  </si>
  <si>
    <t>2.6EN</t>
  </si>
  <si>
    <t>2.6EN/DE</t>
  </si>
  <si>
    <t>1. Basic info / Basisinformationen</t>
  </si>
  <si>
    <t>2. Part / Teil</t>
  </si>
  <si>
    <t>3.EN</t>
  </si>
  <si>
    <t>3.EN/DE</t>
  </si>
  <si>
    <t>3. Customer</t>
  </si>
  <si>
    <t>3. Customer / Kunde</t>
  </si>
  <si>
    <t>3.1EN</t>
  </si>
  <si>
    <t>3.1EN/DE</t>
  </si>
  <si>
    <t>3.2EN</t>
  </si>
  <si>
    <t>3.2EN/DE</t>
  </si>
  <si>
    <t>3.3EN</t>
  </si>
  <si>
    <t>3.3EN/DE</t>
  </si>
  <si>
    <t>3.4EN</t>
  </si>
  <si>
    <t>3.4EN/DE</t>
  </si>
  <si>
    <t>3.5EN</t>
  </si>
  <si>
    <t>3.5EN/DE</t>
  </si>
  <si>
    <t>3.6EN</t>
  </si>
  <si>
    <t>3.6EN/DE</t>
  </si>
  <si>
    <t>3.7EN</t>
  </si>
  <si>
    <t>3.7EN/DE</t>
  </si>
  <si>
    <t>3.8EN</t>
  </si>
  <si>
    <t>3.8EN/DE</t>
  </si>
  <si>
    <t>3.6 E-mail address / E-Mail-Adresse:</t>
  </si>
  <si>
    <t>3.3 Plant code / Betriebs-Code:</t>
  </si>
  <si>
    <t>3.4 Contact person / Kontakt-Person:</t>
  </si>
  <si>
    <t>3.5 Telephone number / Telefon-Nummer:</t>
  </si>
  <si>
    <t>3.7 Fax number / Fax-Nummer:</t>
  </si>
  <si>
    <t>1.1 cEngis project number / Projektnummer:</t>
  </si>
  <si>
    <t>1.2 Date of Issue:</t>
  </si>
  <si>
    <t>1.2 Date of Issue / Ausgabe-Datum:</t>
  </si>
  <si>
    <t>1.3 Last update:</t>
  </si>
  <si>
    <t>1.3 Last update / Letztes Update:</t>
  </si>
  <si>
    <t>1.4 Application date:</t>
  </si>
  <si>
    <t>1.4 Application date / Einsatzdatum:</t>
  </si>
  <si>
    <t>2.1 Desription:</t>
  </si>
  <si>
    <t>2.1 Desription / Beschreibung:</t>
  </si>
  <si>
    <t>2.2 Customer part number:</t>
  </si>
  <si>
    <t>2.2 Customer part number / Kunden Teil number:</t>
  </si>
  <si>
    <t>2.3 Supplier part number:</t>
  </si>
  <si>
    <t>2.3 Supplier part number / Lieferanten Teil number:</t>
  </si>
  <si>
    <t>2.4 Dimensions Length x Width x Height:</t>
  </si>
  <si>
    <t>2.4 Dimensions Length x Width x Height / Maße Länge x Breite x Höhe:</t>
  </si>
  <si>
    <t>2.5 Picture / Bild:</t>
  </si>
  <si>
    <t>2.6 Weight of the part / Nettogewicht:</t>
  </si>
  <si>
    <t>3.1 Customer name / Kunden-Name:</t>
  </si>
  <si>
    <t>3.2  Customer number / Kunden-Nummer:</t>
  </si>
  <si>
    <t>4.EN</t>
  </si>
  <si>
    <t>4.EN/DE</t>
  </si>
  <si>
    <t>4.1EN</t>
  </si>
  <si>
    <t>4.1EN/DE</t>
  </si>
  <si>
    <t>4.2EN</t>
  </si>
  <si>
    <t>4.2EN/DE</t>
  </si>
  <si>
    <t>4.3EN</t>
  </si>
  <si>
    <t>4.3EN/DE</t>
  </si>
  <si>
    <t>4.4EN</t>
  </si>
  <si>
    <t>4.4EN/DE</t>
  </si>
  <si>
    <t>4.5EN</t>
  </si>
  <si>
    <t>4.5EN/DE</t>
  </si>
  <si>
    <t>4.6EN</t>
  </si>
  <si>
    <t>4.6EN/DE</t>
  </si>
  <si>
    <t>4.7EN</t>
  </si>
  <si>
    <t>4.7EN/DE</t>
  </si>
  <si>
    <t>4.8EN</t>
  </si>
  <si>
    <t>4.8EN/DE</t>
  </si>
  <si>
    <t>4. Supplier</t>
  </si>
  <si>
    <t>4. Supplier / Lieferant</t>
  </si>
  <si>
    <t>4.1 Supplier name / Lieferanten-Name:</t>
  </si>
  <si>
    <t>4.2  Supplier number:</t>
  </si>
  <si>
    <t>4.2  Supplier number / Lieferanten-Nummer:</t>
  </si>
  <si>
    <t>4.3 Plant code / Betriebs-Code:</t>
  </si>
  <si>
    <t>4.4 Contact person / Kontakt-Person:</t>
  </si>
  <si>
    <t>4.5 Telephone number / Telefon-Nummer:</t>
  </si>
  <si>
    <t>4.6 E-mail address / E-Mail-Adresse:</t>
  </si>
  <si>
    <t>4.7 Fax number / Fax-Nummer:</t>
  </si>
  <si>
    <t>3.8 Delivery plant(s) address:</t>
  </si>
  <si>
    <t>4.8 Manufacturer addresss:</t>
  </si>
  <si>
    <t xml:space="preserve">  </t>
  </si>
  <si>
    <t>5.EN</t>
  </si>
  <si>
    <t>5.EN/DE</t>
  </si>
  <si>
    <t>5.1EN</t>
  </si>
  <si>
    <t>5.1EN/DE</t>
  </si>
  <si>
    <t>5.1 Parts quantity per (PU) in pcs / Teile Menge pro (VE) in Stück:</t>
  </si>
  <si>
    <t>5.2EN/DE</t>
  </si>
  <si>
    <t>5.3EN/DE</t>
  </si>
  <si>
    <t>5.4EN/DE</t>
  </si>
  <si>
    <t>5.5EN/DE</t>
  </si>
  <si>
    <t>5.5   Returnable   /    Expandable</t>
  </si>
  <si>
    <t>Nettogewicht/ Stück</t>
  </si>
  <si>
    <t xml:space="preserve">    Verpackung BOGE - Nummer / Beschreibung</t>
  </si>
  <si>
    <t>6.EN</t>
  </si>
  <si>
    <t>5. Inner Packaging Unit (PU)</t>
  </si>
  <si>
    <t>5. Inner Packaging Unit (PU) / Innenverpackung (VE)</t>
  </si>
  <si>
    <t>6.EN/DE</t>
  </si>
  <si>
    <t>6. Outside Handling Unit (HU)</t>
  </si>
  <si>
    <t>6. Outside Handling Unit (HU) / Außenverpackung Ladeeinheit (LE)</t>
  </si>
  <si>
    <t>5.2EN</t>
  </si>
  <si>
    <t>5.6EN/DE</t>
  </si>
  <si>
    <t xml:space="preserve">      Stück (VE)</t>
  </si>
  <si>
    <t xml:space="preserve"> Summe VE Gewicht [</t>
  </si>
  <si>
    <t>6.2 Packaging BOGE-number   description</t>
  </si>
  <si>
    <t>6.2 Packaging BOGE - number / description</t>
  </si>
  <si>
    <t>6.7EN/DE</t>
  </si>
  <si>
    <t xml:space="preserve"> Summe LE Gewicht [</t>
  </si>
  <si>
    <t>6.5   Returnable   /    Expandable</t>
  </si>
  <si>
    <t>6.8EN/DE</t>
  </si>
  <si>
    <t>6.8 Dimmensions of HU</t>
  </si>
  <si>
    <t>6.8 Dimmensions of HU / Maße (LE)</t>
  </si>
  <si>
    <t>6.9 Total weight HU / Nettogewicht (LE)</t>
  </si>
  <si>
    <t>6.9EN</t>
  </si>
  <si>
    <t>6.9EN/DE</t>
  </si>
  <si>
    <t>6.8EN</t>
  </si>
  <si>
    <t xml:space="preserve">6.10 Handling Unit (HU) details photo </t>
  </si>
  <si>
    <t>6.10EN</t>
  </si>
  <si>
    <t>6.10EN/DE</t>
  </si>
  <si>
    <t>6.10 Handling Unit (HU) details photo / Außenverpackung Ladeeinheit (LE) detailliertes Bild</t>
  </si>
  <si>
    <t>7.EN</t>
  </si>
  <si>
    <t>7.EN/DE</t>
  </si>
  <si>
    <t>7. Addendum from the customer side:</t>
  </si>
  <si>
    <t>8.EN</t>
  </si>
  <si>
    <t>8.EN/DE</t>
  </si>
  <si>
    <t>8. Addendum from the supplier side:</t>
  </si>
  <si>
    <t>8. Addendum from the supplier side / Nachtrag von der Lieferantenseite:</t>
  </si>
  <si>
    <t>6.1 Parts quantity per (HU) in pcs / Teile Menge pro (LE) in Stück:</t>
  </si>
  <si>
    <t>6.4 Weight (kg)</t>
  </si>
  <si>
    <t>6.5
returnable | expandable</t>
  </si>
  <si>
    <t>91.000.007 - Euro Gitterbox (5304 Trnava)</t>
  </si>
  <si>
    <t>91.179.702 - RL-KLT 3147 (5304 Trnava)</t>
  </si>
  <si>
    <t>91.000.005 - VDA-Cover Plate P 1208 (5304 Trnava)</t>
  </si>
  <si>
    <t>-</t>
  </si>
  <si>
    <t>91.000.007 DB - Gitterbox (Simmern)</t>
  </si>
  <si>
    <t>91.124.619 1/2 Gitterbox (Simmern)</t>
  </si>
  <si>
    <t>91.058.442 LMKG-Behälter m500 Lit. (Simmern)</t>
  </si>
  <si>
    <t>91.126.526 Chep-Shim blue (Simmern)</t>
  </si>
  <si>
    <t>91.000.005 VDA-Cover Plate A 1208 Blue (Simmern)</t>
  </si>
  <si>
    <t>91.000.015 DB-Europalette (Simmern)</t>
  </si>
  <si>
    <t>91.186.199 Adapterplate galvanize for 4 dollies (Simmern)</t>
  </si>
  <si>
    <t>91.186.200 Dolly Type 1 galvanize for adapterplate (Simmern)</t>
  </si>
  <si>
    <t>91.000.401 Daimler Pallet T5 5010 (Simmern)</t>
  </si>
  <si>
    <t xml:space="preserve">x </t>
  </si>
  <si>
    <t>91.000.420 Daimler Cover Plate f. 9040 (Simmern)</t>
  </si>
  <si>
    <t>91.204.096 4314 THK - PC000004314 (Simmern)</t>
  </si>
  <si>
    <t>91.125.829  Heson container (Simmern)</t>
  </si>
  <si>
    <t>91.047.661VDA-KLT Lid D64 Blue (Simmern)</t>
  </si>
  <si>
    <t>91.000.012 VW Steel Pallet 0012 (1200x1000)</t>
  </si>
  <si>
    <t>91.204.270 Trays Aktuator (Rapa) TT-04357 (Simmern)</t>
  </si>
  <si>
    <t>1.EN/ES</t>
  </si>
  <si>
    <t>1.1EN/ES</t>
  </si>
  <si>
    <t>1.2EN/ES</t>
  </si>
  <si>
    <t>1.3EN/ES</t>
  </si>
  <si>
    <t>1.4EN/ES</t>
  </si>
  <si>
    <t>2.EN/ES</t>
  </si>
  <si>
    <t>2.1EN/ES</t>
  </si>
  <si>
    <t>2.2EN/ES</t>
  </si>
  <si>
    <t>2.3EN/ES</t>
  </si>
  <si>
    <t>2.4EN/ES</t>
  </si>
  <si>
    <t>2.5EN/ES</t>
  </si>
  <si>
    <t>2.6EN/ES</t>
  </si>
  <si>
    <t>3.EN/ES</t>
  </si>
  <si>
    <t>3.1EN/ES</t>
  </si>
  <si>
    <t>3.2EN/ES</t>
  </si>
  <si>
    <t>3.3EN/ES</t>
  </si>
  <si>
    <t>3.4EN/ES</t>
  </si>
  <si>
    <t>3.5EN/ES</t>
  </si>
  <si>
    <t>3.6EN/ES</t>
  </si>
  <si>
    <t>3.7EN/ES</t>
  </si>
  <si>
    <t>3.8EN/ES</t>
  </si>
  <si>
    <t>4.EN/ES</t>
  </si>
  <si>
    <t>4.1EN/ES</t>
  </si>
  <si>
    <t>4.2EN/ES</t>
  </si>
  <si>
    <t>4.3EN/ES</t>
  </si>
  <si>
    <t>4.4EN/ES</t>
  </si>
  <si>
    <t>4.5EN/ES</t>
  </si>
  <si>
    <t>4.6EN/ES</t>
  </si>
  <si>
    <t>4.7EN/ES</t>
  </si>
  <si>
    <t>4.8EN/ES</t>
  </si>
  <si>
    <t>5.EN/ES</t>
  </si>
  <si>
    <t>5.1EN/ES</t>
  </si>
  <si>
    <t>5.2EN/ES</t>
  </si>
  <si>
    <t>5.3EN/ES</t>
  </si>
  <si>
    <t>5.4EN/ES</t>
  </si>
  <si>
    <t>5.5EN/ES</t>
  </si>
  <si>
    <t>5.6EN/ES</t>
  </si>
  <si>
    <t>5.7EN/ES</t>
  </si>
  <si>
    <t>6.EN/ES</t>
  </si>
  <si>
    <t>6.7EN/ES</t>
  </si>
  <si>
    <t>6.8EN/ES</t>
  </si>
  <si>
    <t>6.9EN/ES</t>
  </si>
  <si>
    <t>6.10EN/ES</t>
  </si>
  <si>
    <t>7.EN/ES</t>
  </si>
  <si>
    <t>8.EN/ES</t>
  </si>
  <si>
    <t>1. Basic info / Información Básica</t>
  </si>
  <si>
    <t>1.1 cEngis project number / Numero de Proyecto de cEngis:</t>
  </si>
  <si>
    <t>1.2 Date of Issue /  Fecha de Emisión:</t>
  </si>
  <si>
    <t>1.3 Last update / Última Actualización:</t>
  </si>
  <si>
    <t>1.4 Application date /  Fecha de Aplicación:</t>
  </si>
  <si>
    <t>2. Part / Parte</t>
  </si>
  <si>
    <t>2.1 Desription /  Descripción:</t>
  </si>
  <si>
    <t>2.2 Customer part number / Numero de Parte de Cliente:</t>
  </si>
  <si>
    <t>2.3 Supplier part number / Numero de Parte de Proveedor:</t>
  </si>
  <si>
    <t>2.4 Dimensions Length x Width x Height / Dimensiones Largo x Ancho x Alto:</t>
  </si>
  <si>
    <t>2.5 Picture /  Fotografía:</t>
  </si>
  <si>
    <t>2.6 Weight of the part / Peso de la parte:</t>
  </si>
  <si>
    <t>3. Customer /  Cliente</t>
  </si>
  <si>
    <t>3.1 Customer name / Nombre del Cliente:</t>
  </si>
  <si>
    <t>3.2  Customer number / Número del Cliente:</t>
  </si>
  <si>
    <t>3.3 Plant code /Código de Planta:</t>
  </si>
  <si>
    <t>3.4 Contact person /  Persona de Contacto:</t>
  </si>
  <si>
    <t>3.5 Telephone number / Número Telefónico:</t>
  </si>
  <si>
    <t>3.6 E-mail address / Correo Electrónico:</t>
  </si>
  <si>
    <t>3.7 Fax number / Numero de Fax:</t>
  </si>
  <si>
    <t>4. Supplier /  Proveedor</t>
  </si>
  <si>
    <t>4.1 Supplier name /  Nombre de Proveedor:</t>
  </si>
  <si>
    <t>4.2  Supplier number / Numero de Proveedor:</t>
  </si>
  <si>
    <t>4.3 Plant code /   Código de Planta:</t>
  </si>
  <si>
    <t>4.4 Contact person / Persona de Contacto:</t>
  </si>
  <si>
    <t>4.5 Telephone number / Número Telefónico:</t>
  </si>
  <si>
    <t>4.6 E-mail address / Correo Electrónico:</t>
  </si>
  <si>
    <t>4.7 Fax number / Numero de Fax:</t>
  </si>
  <si>
    <t>5. Inner Packaging Unit (PU) /  Unidad de empaque interno (UE)</t>
  </si>
  <si>
    <t>5.1 Parts quantity per (PU) in pcs / Cantidad de piezas por unidad de empaque (UE):</t>
  </si>
  <si>
    <t>Empaque de BOGE- Numero / Descripción</t>
  </si>
  <si>
    <t>Peso/Pieza</t>
  </si>
  <si>
    <t xml:space="preserve">     Retornable/ Desechable</t>
  </si>
  <si>
    <t>Cantidad (UE)</t>
  </si>
  <si>
    <t xml:space="preserve"> Peso total de UE [</t>
  </si>
  <si>
    <t>6. Outside Handling Unit (HU) / Unidad de Almacenamiento Exterior (UA)</t>
  </si>
  <si>
    <t>6.1 Parts quantity per (HU) in pcs / Cantidad de piezas por (UA):</t>
  </si>
  <si>
    <t xml:space="preserve">   Empaque de BOGE- Numero / Descripción</t>
  </si>
  <si>
    <t>6.2 Packaging BOGE - number / Description</t>
  </si>
  <si>
    <t xml:space="preserve"> Peso total de UA [</t>
  </si>
  <si>
    <t>6.8 Dimmensions of HU / Dimensiones de UA</t>
  </si>
  <si>
    <t>6.9 Total weight HU / Peso total de UA</t>
  </si>
  <si>
    <t>6.10 Handling Unit (HU) details photo / Unidad de Almacenamiento (UA) detalle de foto</t>
  </si>
  <si>
    <t>7. Addendum from the customer side / Apéndice de parte de cliente:</t>
  </si>
  <si>
    <t>8. Addendum from the supplier side / Apéndice de parte de proveedor:</t>
  </si>
  <si>
    <t xml:space="preserve">       Dirección de planta para entregas:</t>
  </si>
  <si>
    <t>6.1EN/ESP</t>
  </si>
  <si>
    <t xml:space="preserve"> Mehrweg       /   Erweiterbar</t>
  </si>
  <si>
    <t>5.3 Dimensions   Length x   Width x   Height:</t>
  </si>
  <si>
    <t xml:space="preserve">                  Maße    Länge x      Breite x      Höhe:</t>
  </si>
  <si>
    <t>6.3 Dimensions   Length x   Width     x  Height:</t>
  </si>
  <si>
    <t xml:space="preserve">     Dimensiones Largo     x   Ancho     x     Alto:</t>
  </si>
  <si>
    <t>1.EN/FR</t>
  </si>
  <si>
    <t xml:space="preserve">BALIACI LIST </t>
  </si>
  <si>
    <t>1.1EN/FR</t>
  </si>
  <si>
    <t>1.2EN/FR</t>
  </si>
  <si>
    <t>1.3EN/FR</t>
  </si>
  <si>
    <t>1.4EN/FR</t>
  </si>
  <si>
    <t>2.EN/FR</t>
  </si>
  <si>
    <t>2.1EN/FR</t>
  </si>
  <si>
    <t>2.2EN/FR</t>
  </si>
  <si>
    <t>2.3EN/FR</t>
  </si>
  <si>
    <t>2.4EN/FR</t>
  </si>
  <si>
    <t>2.5EN/FR</t>
  </si>
  <si>
    <t>2.6EN/FR</t>
  </si>
  <si>
    <t>3.EN/FR</t>
  </si>
  <si>
    <t>3.1EN/FR</t>
  </si>
  <si>
    <t>3.2EN/FR</t>
  </si>
  <si>
    <t>3.3EN/FR</t>
  </si>
  <si>
    <t>3.4EN/FR</t>
  </si>
  <si>
    <t>3.5EN/FR</t>
  </si>
  <si>
    <t>3.6EN/FR</t>
  </si>
  <si>
    <t>3.7EN/FR</t>
  </si>
  <si>
    <t>3.8EN/FR</t>
  </si>
  <si>
    <t>4.EN/FR</t>
  </si>
  <si>
    <t>4.1EN/FR</t>
  </si>
  <si>
    <t>4.2EN/FR</t>
  </si>
  <si>
    <t>4.3EN/FR</t>
  </si>
  <si>
    <t>4.4EN/FR</t>
  </si>
  <si>
    <t>4.5EN/FR</t>
  </si>
  <si>
    <t>4.6EN/FR</t>
  </si>
  <si>
    <t>4.7EN/FR</t>
  </si>
  <si>
    <t>4.8EN/FR</t>
  </si>
  <si>
    <t>5.EN/FR</t>
  </si>
  <si>
    <t>5.1EN/FR</t>
  </si>
  <si>
    <t>5.2EN/FR</t>
  </si>
  <si>
    <t>5.4EN/FR</t>
  </si>
  <si>
    <t>5.3EN/FR</t>
  </si>
  <si>
    <t>5.5EN/FR</t>
  </si>
  <si>
    <t>5.6EN/FR</t>
  </si>
  <si>
    <t>5.7EN/FR</t>
  </si>
  <si>
    <t>6.EN/FR</t>
  </si>
  <si>
    <t>6.7EN/FR</t>
  </si>
  <si>
    <t>6.8EN/FR</t>
  </si>
  <si>
    <t>6.9EN/FR</t>
  </si>
  <si>
    <t>6.10EN/FR</t>
  </si>
  <si>
    <t>7.EN/FR</t>
  </si>
  <si>
    <t>8.EN/FR</t>
  </si>
  <si>
    <t>;</t>
  </si>
  <si>
    <t>1.EN/SK</t>
  </si>
  <si>
    <t>1.1EN/SK</t>
  </si>
  <si>
    <t>1.2EN/SK</t>
  </si>
  <si>
    <t>1.3EN/SK</t>
  </si>
  <si>
    <t>1.4EN/SK</t>
  </si>
  <si>
    <t>2.EN/SK</t>
  </si>
  <si>
    <t>2.1EN/SK</t>
  </si>
  <si>
    <t>2.2EN/SK</t>
  </si>
  <si>
    <t>2.3EN/SK</t>
  </si>
  <si>
    <t>2.4EN/SK</t>
  </si>
  <si>
    <t>2.5EN/SK</t>
  </si>
  <si>
    <t>2.6EN/SK</t>
  </si>
  <si>
    <t>3.EN/SK</t>
  </si>
  <si>
    <t>3.1EN/SK</t>
  </si>
  <si>
    <t>3.2EN/SK</t>
  </si>
  <si>
    <t>3.3EN/SK</t>
  </si>
  <si>
    <t>3.4EN/SK</t>
  </si>
  <si>
    <t>3.5EN/SK</t>
  </si>
  <si>
    <t>3.6EN/SK</t>
  </si>
  <si>
    <t>3.7EN/SK</t>
  </si>
  <si>
    <t>3.8EN/SK</t>
  </si>
  <si>
    <t>4.EN/SK</t>
  </si>
  <si>
    <t>4.1EN/SK</t>
  </si>
  <si>
    <t>4.2EN/SK</t>
  </si>
  <si>
    <t>4.3EN/SK</t>
  </si>
  <si>
    <t>4.4EN/SK</t>
  </si>
  <si>
    <t>4.5EN/SK</t>
  </si>
  <si>
    <t>4.6EN/SK</t>
  </si>
  <si>
    <t>4.7EN/SK</t>
  </si>
  <si>
    <t>4.8EN/SK</t>
  </si>
  <si>
    <t>5.EN/SK</t>
  </si>
  <si>
    <t>5.1EN/SK</t>
  </si>
  <si>
    <t>5.2EN/SK</t>
  </si>
  <si>
    <t>5.3EN/SK</t>
  </si>
  <si>
    <t>5.4EN/SK</t>
  </si>
  <si>
    <t>5.5EN/SK</t>
  </si>
  <si>
    <t>5.6EN/SK</t>
  </si>
  <si>
    <t>5.7EN/SK</t>
  </si>
  <si>
    <t>6.EN/SK</t>
  </si>
  <si>
    <t>6.1EN/SK</t>
  </si>
  <si>
    <t>6.2EN/SK</t>
  </si>
  <si>
    <t>6.7EN/SK</t>
  </si>
  <si>
    <t>6.8EN/SK</t>
  </si>
  <si>
    <t>6.9EN/SK</t>
  </si>
  <si>
    <t>6.10EN/SK</t>
  </si>
  <si>
    <t>7.EN/SK</t>
  </si>
  <si>
    <t>8.EN/SK</t>
  </si>
  <si>
    <t>1.1 cEngis project number / cEngis číslo projektu:</t>
  </si>
  <si>
    <t>2. Part / Diel</t>
  </si>
  <si>
    <t>2.1 Desription / Popis:</t>
  </si>
  <si>
    <t>2.2 Customer part number / Zákaznícke číslo dielu:</t>
  </si>
  <si>
    <t>2.3 Supplier part number / Dodavateľské číslo dielu:</t>
  </si>
  <si>
    <t>2.4 Dimensions Length x Width x Height / Rozmery  dĺžka x šírka x výška:</t>
  </si>
  <si>
    <t>2.5 Picture / Obrázok :</t>
  </si>
  <si>
    <t>2.6 Weight of the part / Váha dielu:</t>
  </si>
  <si>
    <t>3. Customer /  Zákazník</t>
  </si>
  <si>
    <t>3.1 Customer name / Názov zákazníka:</t>
  </si>
  <si>
    <t>3.2  Customer number / Číslo zákazníka:</t>
  </si>
  <si>
    <t>3.3 Plant code / Číslo závodu:</t>
  </si>
  <si>
    <t>3.4 Contact person / Kontaktná osoba:</t>
  </si>
  <si>
    <t>3.5 Telephone number / Telefónne číslo:</t>
  </si>
  <si>
    <t>3.6 E-mail address / E-mailová adresa:</t>
  </si>
  <si>
    <t>3.7 Fax number / Faxové číslo:</t>
  </si>
  <si>
    <t xml:space="preserve">       Adresa miesta doručenia:</t>
  </si>
  <si>
    <t xml:space="preserve">4. Supplier /  Dodávateľ </t>
  </si>
  <si>
    <t>4.1 Supplier name /  Názov dodávateľa:</t>
  </si>
  <si>
    <t>4.2  Supplier number / Číslo dodávateľa:</t>
  </si>
  <si>
    <t>4.3 Plant code /   Číslo závodu:</t>
  </si>
  <si>
    <t>4.4 Contact person / Kontaktná osoba:</t>
  </si>
  <si>
    <t>4.5 Telephone number / Telefónne číslo:</t>
  </si>
  <si>
    <t>4.6 E-mail address / E-mailová adresa:</t>
  </si>
  <si>
    <t>4.7 Fax number / Faxové číslo:</t>
  </si>
  <si>
    <t>91.000.015 - Europallet (5304 Trnava)</t>
  </si>
  <si>
    <t>HOJA DE DATOS DE EMPAGUE</t>
  </si>
  <si>
    <t>1.2 Date of Issue /  Dátum vysvatenia:</t>
  </si>
  <si>
    <t>1.4 Application date /  Platné odo dňa:</t>
  </si>
  <si>
    <t>1. Basic info / 基本信息</t>
  </si>
  <si>
    <t>1.1 cEngis project number / cEngis项目号码</t>
  </si>
  <si>
    <t>1.2 Date of Issue / 发布日期</t>
  </si>
  <si>
    <t>1.3 Last update / Posledná aktualizácia:</t>
  </si>
  <si>
    <t>1.4 Application date / 使用日期</t>
  </si>
  <si>
    <t>2. Part / 零件</t>
  </si>
  <si>
    <t>2.1 Desription /  名称</t>
  </si>
  <si>
    <t>2.2 Customer part number / 客户零件号码</t>
  </si>
  <si>
    <t>2.3 Supplier part number / 供应商零件号码</t>
  </si>
  <si>
    <t>2.4 Dimensions Length x Width x Height / 尺寸 长X宽X高</t>
  </si>
  <si>
    <t>2.6 Weight of the part / 零件重量</t>
  </si>
  <si>
    <t>3. Customer /  客户</t>
  </si>
  <si>
    <t>3.1 Customer name / 客户名称</t>
  </si>
  <si>
    <t>3.2  Customer number / 客户代码</t>
  </si>
  <si>
    <t>3.3 Plant code / 工厂代码</t>
  </si>
  <si>
    <t>3.4 Contact person /  联系人姓名</t>
  </si>
  <si>
    <t>3.5 Telephone number / 电话号码</t>
  </si>
  <si>
    <t>3.6 E-mail address / 邮箱地址</t>
  </si>
  <si>
    <t>3.7 Fax number / 传真号码</t>
  </si>
  <si>
    <t xml:space="preserve">     交付地址</t>
  </si>
  <si>
    <t>4.1 Supplier name /  供应商名称</t>
  </si>
  <si>
    <t>4.2  Supplier number / 供应商代码</t>
  </si>
  <si>
    <t>4.3 Plant code /   工厂代码</t>
  </si>
  <si>
    <t>4.4 Contact person / 联系人姓名</t>
  </si>
  <si>
    <t>4.5 Telephone number / 电话号码</t>
  </si>
  <si>
    <t>4.6 E-mail address / 邮箱地址</t>
  </si>
  <si>
    <t>4.7 Fax number / 传真号码</t>
  </si>
  <si>
    <t>博戈包装代码/名称</t>
  </si>
  <si>
    <t xml:space="preserve">    可回收     /    一次性</t>
  </si>
  <si>
    <t xml:space="preserve">       零件重量</t>
  </si>
  <si>
    <t xml:space="preserve">        尺寸     长                  x         宽        x       高</t>
  </si>
  <si>
    <t xml:space="preserve">   博戈包装代码/名称</t>
  </si>
  <si>
    <t>包装（内包装）重量</t>
  </si>
  <si>
    <t>搬运单元（运输）重量</t>
  </si>
  <si>
    <t>6.1 Parts quantity per (HU) in pcs / 包装（运输）单元内零件数量</t>
  </si>
  <si>
    <t>6.8 Dimmensions of HU / 搬运单元（运输）尺寸</t>
  </si>
  <si>
    <t>6.9 Total weight HU / 搬运单元（运输）总重量</t>
  </si>
  <si>
    <t>6.10 Handling Unit (HU) details photo / 搬运单元（运输）照片</t>
  </si>
  <si>
    <t>7. Addendum from the customer side / 客户附录</t>
  </si>
  <si>
    <t>8. Addendum from the supplier side / 供应商附录</t>
  </si>
  <si>
    <t>8. Addendum from the supplier side /  Dodatok zo strany dodávateľa:</t>
  </si>
  <si>
    <t>7. Addendum from the customer side / Dodatok zo strany zákazníka:</t>
  </si>
  <si>
    <t>6.9 Total weight HU / Brutto váha manipulačnej jednotky (MJ)</t>
  </si>
  <si>
    <t>BOGE obal - číslo / popis</t>
  </si>
  <si>
    <t>Netto váha / kus</t>
  </si>
  <si>
    <t xml:space="preserve">       Adresa výrobcu:</t>
  </si>
  <si>
    <t xml:space="preserve"> Celková váha  [</t>
  </si>
  <si>
    <t xml:space="preserve"> BOGE obal - číslo / popis</t>
  </si>
  <si>
    <t xml:space="preserve"> Celková váha [</t>
  </si>
  <si>
    <t>包装信息表</t>
  </si>
  <si>
    <t>FICHE DE DONNÉES D'EMBALLAGE</t>
  </si>
  <si>
    <t>每个包装内数量</t>
  </si>
  <si>
    <t>6. Outside Handling Unit (HU) / 外（运输）包装单元</t>
  </si>
  <si>
    <t>5. Inner Packaging Unit (PU) /  内（小）包装单元</t>
  </si>
  <si>
    <t>1.3 Last update / 更新日期</t>
  </si>
  <si>
    <t>2.5 Picture /  零件图片</t>
  </si>
  <si>
    <t>4. Supplier / 供应商</t>
  </si>
  <si>
    <t>91.204.386 仓储笼 800*500*540 (Shanghai)</t>
  </si>
  <si>
    <t>5. Inner Packaging Unit (PU) / Priame obaly (katróny, boxy, sáčky, preložky..)</t>
  </si>
  <si>
    <t>1. Basic info / Základné informácie</t>
  </si>
  <si>
    <t>1. Basic info /  Information générale</t>
  </si>
  <si>
    <t>1.1 cEngis project number /  Numero de projet cEngis :</t>
  </si>
  <si>
    <t>1.2 Date of Issue /  Date de création :</t>
  </si>
  <si>
    <t>1.3 Last update / Date dernière mise à jour:</t>
  </si>
  <si>
    <t>1.4 Application date /  Date d’apllication:</t>
  </si>
  <si>
    <t>2. Part / Article</t>
  </si>
  <si>
    <t>2.1 Desription / Désignation:</t>
  </si>
  <si>
    <t>2.2 Customer part number / Référence client:</t>
  </si>
  <si>
    <t>2.3 Supplier part number / Référence fournisseur:</t>
  </si>
  <si>
    <t>2.4 Dimensions Length x Width x Height / Dimensions Longueur x largeur x hauteur:</t>
  </si>
  <si>
    <t>2.5 Picture /  Photos:</t>
  </si>
  <si>
    <t>2.6 Weight of the part /  Poids pièce:</t>
  </si>
  <si>
    <t>3. Customer /   Client</t>
  </si>
  <si>
    <t>3.1 Customer name /  Nom du client:</t>
  </si>
  <si>
    <t>3.2  Customer number / Code client:</t>
  </si>
  <si>
    <t>3.3 Plant code / Code usine:</t>
  </si>
  <si>
    <t>3.4 Contact person /   Contact:</t>
  </si>
  <si>
    <t>3.5 Telephone number /  N° de téléphone:</t>
  </si>
  <si>
    <t>3.6 E-mail address /  Adresse E-mail:</t>
  </si>
  <si>
    <t>3.7 Fax number /  N° de fax:</t>
  </si>
  <si>
    <t xml:space="preserve">       Adresse de livraison:</t>
  </si>
  <si>
    <t>4. Supplier / Fournisseur</t>
  </si>
  <si>
    <t>4.1 Supplier name / Nom du frounisseur:</t>
  </si>
  <si>
    <t>4.2  Supplier number / Code fournisseur:</t>
  </si>
  <si>
    <t>4.3 Plant code / Code usine:</t>
  </si>
  <si>
    <t>4.4 Contact person /  Contact:</t>
  </si>
  <si>
    <t>4.5 Telephone number /  N° de téléphone:</t>
  </si>
  <si>
    <t>4.6 E-mail address / Adresse e-mail:</t>
  </si>
  <si>
    <t>4.7 Fax number / N° de fax:</t>
  </si>
  <si>
    <t>5. Inner Packaging Unit (PU) / Unité de conditionnement (UC)</t>
  </si>
  <si>
    <t>5.1 Parts quantity per (PU) in pcs / Nombre de pièce:</t>
  </si>
  <si>
    <t>Emballage Boge / Référence / Désignation</t>
  </si>
  <si>
    <t xml:space="preserve"> Quantité (UC)</t>
  </si>
  <si>
    <t xml:space="preserve"> Poids total (UC)</t>
  </si>
  <si>
    <t>6. Outside Handling Unit (HU) / Unité de manutention (UM)</t>
  </si>
  <si>
    <t>6.1 Parts quantity per (HU) in pcs / Nombre de pièces / (UM):</t>
  </si>
  <si>
    <t xml:space="preserve">   Emballage BOGE – Code / désignation</t>
  </si>
  <si>
    <t>Poids total (UC)</t>
  </si>
  <si>
    <t>6.8 Dimmensions of HU / Dimension UM</t>
  </si>
  <si>
    <t xml:space="preserve">6.9 Total weight HU / Poids total UM </t>
  </si>
  <si>
    <t>6.10 Handling Unit (HU) details photo / Unité de manutention (UM)-Photo ou shéma</t>
  </si>
  <si>
    <t>7. Addendum from the customer side / Commentaire client:</t>
  </si>
  <si>
    <t>8. Addendum from the supplier side / Commentaire fournisseur:</t>
  </si>
  <si>
    <t>Dimensions    Longueur   x  Largeur    x  Hauteur</t>
  </si>
  <si>
    <t xml:space="preserve">     Retournable   /  Perdu</t>
  </si>
  <si>
    <t xml:space="preserve">        Poids / pièce</t>
  </si>
  <si>
    <t>5.1 Parts quantity per (PU) in pcs / Počet kusov dielov na jedno balenie (kartón, box):</t>
  </si>
  <si>
    <t xml:space="preserve">              Rozmery   dĺžka     x   šírka     x     výška</t>
  </si>
  <si>
    <t>6. Outside Handling Unit (HU) / Vonkajšie obaly manipulačnej jednotky (palety, vrchnáky...)</t>
  </si>
  <si>
    <t xml:space="preserve">Name of the packaging </t>
  </si>
  <si>
    <t>Weight (kg)</t>
  </si>
  <si>
    <t>Length (mm)</t>
  </si>
  <si>
    <t>Width (mm)</t>
  </si>
  <si>
    <t>Height (mm)</t>
  </si>
  <si>
    <t>Place to register an unlisted packaging</t>
  </si>
  <si>
    <t xml:space="preserve">Place to register an unlisted packaging </t>
  </si>
  <si>
    <t xml:space="preserve">EN/CN </t>
  </si>
  <si>
    <t xml:space="preserve">1.EN/CN </t>
  </si>
  <si>
    <t xml:space="preserve">1.1EN/CN </t>
  </si>
  <si>
    <t xml:space="preserve">1.2EN/CN </t>
  </si>
  <si>
    <t xml:space="preserve">1.3EN/CN </t>
  </si>
  <si>
    <t xml:space="preserve">1.4EN/CN </t>
  </si>
  <si>
    <t xml:space="preserve">2.EN/CN </t>
  </si>
  <si>
    <t xml:space="preserve">2.1EN/CN </t>
  </si>
  <si>
    <t xml:space="preserve">2.2EN/CN </t>
  </si>
  <si>
    <t xml:space="preserve">2.3EN/CN </t>
  </si>
  <si>
    <t xml:space="preserve">2.4EN/CN </t>
  </si>
  <si>
    <t xml:space="preserve">2.5EN/CN </t>
  </si>
  <si>
    <t xml:space="preserve">2.6EN/CN </t>
  </si>
  <si>
    <t xml:space="preserve">3.EN/CN </t>
  </si>
  <si>
    <t xml:space="preserve">3.1EN/CN </t>
  </si>
  <si>
    <t xml:space="preserve">3.2EN/CN </t>
  </si>
  <si>
    <t xml:space="preserve">3.3EN/CN </t>
  </si>
  <si>
    <t xml:space="preserve">3.4EN/CN </t>
  </si>
  <si>
    <t xml:space="preserve">3.5EN/CN </t>
  </si>
  <si>
    <t xml:space="preserve">3.6EN/CN </t>
  </si>
  <si>
    <t xml:space="preserve">3.7EN/CN </t>
  </si>
  <si>
    <t xml:space="preserve">3.8EN/CN </t>
  </si>
  <si>
    <t xml:space="preserve">4.EN/CN </t>
  </si>
  <si>
    <t xml:space="preserve">4.1EN/CN </t>
  </si>
  <si>
    <t xml:space="preserve">4.2EN/CN </t>
  </si>
  <si>
    <t xml:space="preserve">4.3EN/CN </t>
  </si>
  <si>
    <t xml:space="preserve">4.4EN/CN </t>
  </si>
  <si>
    <t xml:space="preserve">4.5EN/CN </t>
  </si>
  <si>
    <t xml:space="preserve">4.6EN/CN </t>
  </si>
  <si>
    <t xml:space="preserve">4.7EN/CN </t>
  </si>
  <si>
    <t xml:space="preserve">4.8EN/CN </t>
  </si>
  <si>
    <t xml:space="preserve">5.EN/CN </t>
  </si>
  <si>
    <t xml:space="preserve">5.1EN/CN </t>
  </si>
  <si>
    <t xml:space="preserve">5.2EN/CN </t>
  </si>
  <si>
    <t xml:space="preserve">5.3EN/CN </t>
  </si>
  <si>
    <t xml:space="preserve">5.4EN/CN </t>
  </si>
  <si>
    <t xml:space="preserve">5.5EN/CN </t>
  </si>
  <si>
    <t xml:space="preserve">5.6EN/CN </t>
  </si>
  <si>
    <t xml:space="preserve">5.7EN/CN </t>
  </si>
  <si>
    <t xml:space="preserve">6.EN/CN </t>
  </si>
  <si>
    <t xml:space="preserve">6.1EN/CN </t>
  </si>
  <si>
    <t xml:space="preserve">6.2EN/CN </t>
  </si>
  <si>
    <t xml:space="preserve">6.7EN/CN </t>
  </si>
  <si>
    <t xml:space="preserve">6.8EN/CN </t>
  </si>
  <si>
    <t xml:space="preserve">6.9EN/CN </t>
  </si>
  <si>
    <t xml:space="preserve">6.10EN/CN </t>
  </si>
  <si>
    <t xml:space="preserve">7.EN/CN </t>
  </si>
  <si>
    <t xml:space="preserve">8.EN/CN </t>
  </si>
  <si>
    <t xml:space="preserve">       Lieferwerk(e) Anschrift:</t>
  </si>
  <si>
    <t xml:space="preserve">       Herstelleradresse:</t>
  </si>
  <si>
    <t xml:space="preserve">       Direccion de Proveedor:</t>
  </si>
  <si>
    <t xml:space="preserve">       生产地址</t>
  </si>
  <si>
    <t xml:space="preserve">       Adresse de fabrication:</t>
  </si>
  <si>
    <t>Metallic U ring</t>
  </si>
  <si>
    <t>762.131.153.386</t>
  </si>
  <si>
    <t>BOGE Elastmetall Slovakia a.s.</t>
  </si>
  <si>
    <t>91702 Trnava</t>
  </si>
  <si>
    <t>00421 (0)33 xxx-xxxx</t>
  </si>
  <si>
    <t>00421 (0)33 xxxx-xxxx</t>
  </si>
  <si>
    <t>00420(0)02xxxx-xxx</t>
  </si>
  <si>
    <t>927-871</t>
  </si>
  <si>
    <t>14700 Praha 4</t>
  </si>
  <si>
    <t>Česká republika / Czech Republic</t>
  </si>
  <si>
    <t>Euromarket@euromarket.cz</t>
  </si>
  <si>
    <t>Euromarket a.s.</t>
  </si>
  <si>
    <t xml:space="preserve">Plastic bag </t>
  </si>
  <si>
    <t>00421368336</t>
  </si>
  <si>
    <t>Master label / KLT box</t>
  </si>
  <si>
    <t>Transport label / HU</t>
  </si>
  <si>
    <t>91.141.994 - R-KLT 4329 (5304 Trnava)</t>
  </si>
  <si>
    <t>92. 058.009 - RL-KLT 6280 Blue (5304 Trnava)         </t>
  </si>
  <si>
    <t>91.056.785 - RL-KLT 6147 (5304 Trnava)         </t>
  </si>
  <si>
    <t>......................................</t>
  </si>
  <si>
    <t>...................</t>
  </si>
  <si>
    <t>91.000.283 EPP- Tray (Damme)</t>
  </si>
  <si>
    <t>91.000.284 EPP- Tray (Damme)</t>
  </si>
  <si>
    <t>91.000.286 EPP- Tray (Damme)</t>
  </si>
  <si>
    <t>91.187.829 Auflagedeckel 40-35 grau Eigentum (Damme)</t>
  </si>
  <si>
    <t>91.000.034 LFT 65 L-Behälter (Damme)</t>
  </si>
  <si>
    <t>91.204.074 Stahlbehälter (Damme)</t>
  </si>
  <si>
    <t>91.204.090 Kufenbehälter (Damme)</t>
  </si>
  <si>
    <t>91.000.004 LF 500L Behälter (Damme)</t>
  </si>
  <si>
    <t>91.124.619 1/2 Gitterbox (Damme)</t>
  </si>
  <si>
    <t>91.000.015 Europalette (Damme)</t>
  </si>
  <si>
    <t>91.166.096 Boge Europalette Lieferanten-Sofa (Damme)</t>
  </si>
  <si>
    <t>91.000.007 Euro-Pool-Gitterbox (Damme)</t>
  </si>
  <si>
    <t>91.000.378 Euro-Pool-Gitterbox Alternativ (Damme)</t>
  </si>
  <si>
    <t>91.166.094 Boge Gitterbox aus Lieferanten-Sofa (Damme)</t>
  </si>
  <si>
    <t>91.000.005 KLT Abdeckhaube A1208 blau (Damme)</t>
  </si>
  <si>
    <t>91.000.146 R-KLT 3215 (Damme)</t>
  </si>
  <si>
    <t>91.000.153 C-KLT 3214 (Damme)</t>
  </si>
  <si>
    <t>91.000.145 L-KLT 3247 blau (Damme)</t>
  </si>
  <si>
    <t>91.052.300 - Light-KLT 6280 Gray (5304 Trnava)         </t>
  </si>
  <si>
    <t>91.187.828 RL-KLT Gray 3147 (Damme)</t>
  </si>
  <si>
    <t>91.190.730 L-KLT Gray 4147 (Damme)</t>
  </si>
  <si>
    <t>91.000.018 C-KLT 4314 (Damme)</t>
  </si>
  <si>
    <t>91.056.063 RL-KLT 4280 (Damme)</t>
  </si>
  <si>
    <t>91.000.483 C-KLT 4328 (Damme)</t>
  </si>
  <si>
    <t>91.000.017 C-KLT 6414 Light Blue (Damme)</t>
  </si>
  <si>
    <t>91.058.006 RL-KLT 6147 Gray (Damme)</t>
  </si>
  <si>
    <t>91.056.545 RL-KLT 6147 Dark Blue (Damme)</t>
  </si>
  <si>
    <t>91.052.300 RL-KLT 6280 Gray (Damme)</t>
  </si>
  <si>
    <t>91.000.009 C-KLT 6428 (Damme)</t>
  </si>
  <si>
    <t>91.054.359 R-KLT 6429 (Damme)</t>
  </si>
  <si>
    <t>91.000.039 KLT Cover D45 (Damme)</t>
  </si>
  <si>
    <t>91.153.245 R-KLT 4315 Blue (Simmern)</t>
  </si>
  <si>
    <t>91.145.534 Form foil for engine bearing (Simmern)</t>
  </si>
  <si>
    <t>91.000.009 C-KLT 6428 Blue (Simmern)</t>
  </si>
  <si>
    <t>91.130.152 VALEO RL-KLT 6280 for E85 (Simmern)</t>
  </si>
  <si>
    <t>BIS 1001 - TM 01</t>
  </si>
  <si>
    <t xml:space="preserve"> </t>
  </si>
  <si>
    <t>Boge plants:</t>
  </si>
  <si>
    <t>Slovakia</t>
  </si>
  <si>
    <t>49401 Damme</t>
  </si>
  <si>
    <t>BOGE Elastmetall GmbH</t>
  </si>
  <si>
    <t>France</t>
  </si>
  <si>
    <t>Dr.-Jürgen-Ulderup-Platz 1</t>
  </si>
  <si>
    <t>Germany</t>
  </si>
  <si>
    <t>BOGE Elastmetall France S. A.</t>
  </si>
  <si>
    <t>Zac de Frégy 2 et 4, Avenue Clément Ader</t>
  </si>
  <si>
    <t>77610 Fontenay-Trésigny</t>
  </si>
  <si>
    <t>BOGE Rubber &amp; Plastics USA LLC</t>
  </si>
  <si>
    <t>1102 Aviation Blvd.</t>
  </si>
  <si>
    <t>Hebron, KY 41048</t>
  </si>
  <si>
    <t>USA</t>
  </si>
  <si>
    <t>BOGE Rubber &amp; Plastics Mexico</t>
  </si>
  <si>
    <t>Mexico</t>
  </si>
  <si>
    <t>San Luis Potosi CP 78423</t>
  </si>
  <si>
    <t>Circuito San Miguelito Oriente #120, Ciudad Delegación Villa de pozos</t>
  </si>
  <si>
    <t>Argenthaler Straße 13</t>
  </si>
  <si>
    <t>55469 Simmern</t>
  </si>
  <si>
    <t>Friesdorfer Strasse 175</t>
  </si>
  <si>
    <t>53175 Bonn</t>
  </si>
  <si>
    <t>Mr... / Mrs...</t>
  </si>
  <si>
    <t>name.surname@boge-rubber-plastics.com
www.boge-rubber-plastics.com</t>
  </si>
  <si>
    <r>
      <t xml:space="preserve">5.1 Parts quantity per (PU) in pcs / </t>
    </r>
    <r>
      <rPr>
        <sz val="11"/>
        <color theme="1"/>
        <rFont val="Calibri"/>
        <family val="2"/>
        <charset val="238"/>
        <scheme val="minor"/>
      </rPr>
      <t>包装（内包装）单元内零件数量</t>
    </r>
  </si>
  <si>
    <t>5306 DAMME</t>
  </si>
  <si>
    <t>5316 DAMME</t>
  </si>
  <si>
    <t>5304 TRNAVA</t>
  </si>
  <si>
    <t>5336 FONTENAY</t>
  </si>
  <si>
    <t>5353 HEBRON</t>
  </si>
  <si>
    <t>5370 SAN LUIS POTOSI</t>
  </si>
  <si>
    <t>5602 SIMMERN</t>
  </si>
  <si>
    <t>5606 BONN</t>
  </si>
  <si>
    <t>5395 QINGPU</t>
  </si>
  <si>
    <t>BOGE Rubber &amp; Plastics Zhuzhou Co., Ltd.</t>
  </si>
  <si>
    <t>No. 58 Liyu Industrial Park, Tianyuan District</t>
  </si>
  <si>
    <t>412007 Zhuzhou City, Hunan Province P.R. China</t>
  </si>
  <si>
    <t>China</t>
  </si>
  <si>
    <t>5392 ZHUZHOU</t>
  </si>
  <si>
    <t>BOGE Elastmetall Shanghai Co., Ltd.</t>
  </si>
  <si>
    <t>1818, Tianchen Road Qingpu Industrial Zone</t>
  </si>
  <si>
    <t xml:space="preserve">201712 Shanghai </t>
  </si>
  <si>
    <t>BOGE Rubber &amp; Plastics Wuxi Co., Ltd.</t>
  </si>
  <si>
    <t>No.1012, Antai 3rd Road, Xishan District, Wuxi City, Jiangsu Province</t>
  </si>
  <si>
    <t>P.R. China 214106</t>
  </si>
  <si>
    <t>5391 WUXI</t>
  </si>
  <si>
    <t>5393 WUXI</t>
  </si>
  <si>
    <t>7. Addendum from the customer side / Ergänzung von der Kundenseite:</t>
  </si>
  <si>
    <t>91.140.336 R-KLT 6415</t>
  </si>
  <si>
    <t>91.140.336 - R-KLT 6415 (5304 Trnava)</t>
  </si>
  <si>
    <t>6.8 Dimmensions of HU / Total rozmery MJ</t>
  </si>
  <si>
    <t>6.1 Parts quantity per (HU) in pcs / Počet ks dielov na celkovú manipul jednotku:</t>
  </si>
  <si>
    <t>6.10 Handling Unit (HU) details photo / Vonkajšie obaly manipulač. jednotky (palety, vrchnáky..) fotka</t>
  </si>
  <si>
    <t>Počet ks / bal.</t>
  </si>
  <si>
    <t xml:space="preserve">      Vratné      /   Jednocestné</t>
  </si>
  <si>
    <t>91.058.642 VDA KLT 4315 blue</t>
  </si>
  <si>
    <t>5.9EN</t>
  </si>
  <si>
    <t>5.9EN/DE</t>
  </si>
  <si>
    <t>5.9EN/ES</t>
  </si>
  <si>
    <t xml:space="preserve">5.9EN/CN </t>
  </si>
  <si>
    <t>5.9EN/FR</t>
  </si>
  <si>
    <t>5.9EN/SK</t>
  </si>
  <si>
    <t xml:space="preserve">5.9 Packaging Unit (PU) details photo </t>
  </si>
  <si>
    <t>5.9 Packaging Unit (PU) details photo / Priame obaly (katróny, boxy, sáčky, preložky..) fotka</t>
  </si>
  <si>
    <t>5.9 Packaging Unit (PU) details photo / Unité de conditionnement (UC)– Photo ou Shéma</t>
  </si>
  <si>
    <t>5.9 Packaging Unit (PU) details photo / 包装（内包装）单元图片</t>
  </si>
  <si>
    <t>5.9 Packaging Unit (PU) details photo / Unidad de empaque (UE) detalle de foto</t>
  </si>
  <si>
    <t>5.9 Packaging Unit (PU) details photo / Innenverpackung (VE) detailliertes Bild</t>
  </si>
  <si>
    <t>5.8 Stackability factor</t>
  </si>
  <si>
    <t>Strojárenská 5</t>
  </si>
  <si>
    <t>Strojárenská 5/A</t>
  </si>
  <si>
    <t>5304 TRNAVA 1</t>
  </si>
  <si>
    <t>5304 TRNAVA 2</t>
  </si>
  <si>
    <t>Issue: 2023-08</t>
  </si>
  <si>
    <t>00421(0)33xxx-xxx</t>
  </si>
  <si>
    <t>Mr....../ Mrs....</t>
  </si>
  <si>
    <t>4128</t>
  </si>
  <si>
    <t>Mr...../Mrs.....</t>
  </si>
  <si>
    <t>+421(0)3600..xx</t>
  </si>
  <si>
    <t>14700 Praha 8</t>
  </si>
  <si>
    <t>Česká republika</t>
  </si>
  <si>
    <t>Európa</t>
  </si>
  <si>
    <t>1+5</t>
  </si>
  <si>
    <t>Plastic bag</t>
  </si>
  <si>
    <t>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</si>
</sst>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00"/>
  </numFmts>
  <fonts count="48" x14ac:knownFonts="1">
    <font>
      <sz val="11"/>
      <color theme="1"/>
      <name val="Calibri"/>
      <family val="2"/>
      <scheme val="minor"/>
    </font>
    <font>
      <b/>
      <sz val="10"/>
      <color theme="1"/>
      <name val="Calibri"/>
      <family val="2"/>
      <charset val="238"/>
      <scheme val="minor"/>
    </font>
    <font>
      <b/>
      <sz val="26"/>
      <color theme="1"/>
      <name val="Calibri"/>
      <family val="2"/>
      <charset val="238"/>
      <scheme val="minor"/>
    </font>
    <font>
      <b/>
      <sz val="16"/>
      <color theme="1"/>
      <name val="Calibri"/>
      <family val="2"/>
      <charset val="238"/>
      <scheme val="minor"/>
    </font>
    <font>
      <sz val="10"/>
      <color theme="1"/>
      <name val="Calibri"/>
      <family val="2"/>
      <charset val="238"/>
      <scheme val="minor"/>
    </font>
    <font>
      <sz val="10"/>
      <color theme="1"/>
      <name val="Calibri"/>
      <family val="2"/>
      <scheme val="minor"/>
    </font>
    <font>
      <sz val="8"/>
      <color theme="1"/>
      <name val="Calibri"/>
      <family val="2"/>
      <scheme val="minor"/>
    </font>
    <font>
      <b/>
      <sz val="11"/>
      <color theme="1"/>
      <name val="Calibri"/>
      <family val="2"/>
      <charset val="238"/>
      <scheme val="minor"/>
    </font>
    <font>
      <u/>
      <sz val="11"/>
      <color theme="10"/>
      <name val="Calibri"/>
      <family val="2"/>
      <scheme val="minor"/>
    </font>
    <font>
      <b/>
      <sz val="11"/>
      <color theme="1"/>
      <name val="Calibri"/>
      <family val="2"/>
      <scheme val="minor"/>
    </font>
    <font>
      <b/>
      <sz val="10"/>
      <color theme="1"/>
      <name val="Calibri"/>
      <family val="2"/>
      <scheme val="minor"/>
    </font>
    <font>
      <sz val="10"/>
      <name val="Calibri"/>
      <family val="2"/>
      <scheme val="minor"/>
    </font>
    <font>
      <b/>
      <sz val="12"/>
      <name val="Calibri"/>
      <family val="2"/>
      <charset val="238"/>
      <scheme val="minor"/>
    </font>
    <font>
      <sz val="9"/>
      <color theme="1"/>
      <name val="Calibri"/>
      <family val="2"/>
      <scheme val="minor"/>
    </font>
    <font>
      <sz val="11"/>
      <color theme="1"/>
      <name val="Arial"/>
      <family val="2"/>
    </font>
    <font>
      <b/>
      <sz val="11.5"/>
      <name val="Calibri"/>
      <family val="2"/>
      <charset val="238"/>
      <scheme val="minor"/>
    </font>
    <font>
      <sz val="11.5"/>
      <color theme="1"/>
      <name val="Calibri"/>
      <family val="2"/>
      <charset val="238"/>
      <scheme val="minor"/>
    </font>
    <font>
      <sz val="10"/>
      <name val="Arial"/>
      <family val="2"/>
    </font>
    <font>
      <b/>
      <sz val="11.5"/>
      <color theme="1"/>
      <name val="Calibri"/>
      <family val="2"/>
      <charset val="238"/>
      <scheme val="minor"/>
    </font>
    <font>
      <b/>
      <sz val="9"/>
      <color indexed="81"/>
      <name val="Segoe UI"/>
      <family val="2"/>
    </font>
    <font>
      <b/>
      <sz val="18"/>
      <color theme="1"/>
      <name val="Calibri"/>
      <family val="2"/>
      <scheme val="minor"/>
    </font>
    <font>
      <sz val="12"/>
      <color theme="1"/>
      <name val="Calibri"/>
      <family val="2"/>
      <scheme val="minor"/>
    </font>
    <font>
      <b/>
      <sz val="11"/>
      <color theme="1"/>
      <name val="Arial"/>
      <family val="2"/>
    </font>
    <font>
      <sz val="9"/>
      <color theme="1"/>
      <name val="Calibri"/>
      <family val="2"/>
      <charset val="238"/>
      <scheme val="minor"/>
    </font>
    <font>
      <sz val="10"/>
      <color theme="1"/>
      <name val="SimSun"/>
    </font>
    <font>
      <sz val="11"/>
      <color theme="1"/>
      <name val="Calibri"/>
      <family val="2"/>
      <charset val="238"/>
      <scheme val="minor"/>
    </font>
    <font>
      <sz val="10"/>
      <color theme="1"/>
      <name val="Arial"/>
      <family val="2"/>
      <charset val="238"/>
    </font>
    <font>
      <b/>
      <sz val="10"/>
      <color theme="1"/>
      <name val="Arial"/>
      <family val="2"/>
      <charset val="238"/>
    </font>
    <font>
      <b/>
      <sz val="18"/>
      <name val="Calibri"/>
      <family val="2"/>
      <charset val="238"/>
      <scheme val="minor"/>
    </font>
    <font>
      <sz val="16"/>
      <color theme="1"/>
      <name val="Calibri"/>
      <family val="2"/>
      <charset val="238"/>
      <scheme val="minor"/>
    </font>
    <font>
      <sz val="18"/>
      <color theme="1"/>
      <name val="Calibri"/>
      <family val="2"/>
      <charset val="238"/>
      <scheme val="minor"/>
    </font>
    <font>
      <sz val="14"/>
      <color theme="1"/>
      <name val="Calibri"/>
      <family val="2"/>
      <scheme val="minor"/>
    </font>
    <font>
      <sz val="16"/>
      <color theme="1"/>
      <name val="Calibri"/>
      <family val="2"/>
      <scheme val="minor"/>
    </font>
    <font>
      <b/>
      <sz val="16"/>
      <color theme="1"/>
      <name val="Calibri"/>
      <family val="2"/>
      <scheme val="minor"/>
    </font>
    <font>
      <sz val="16"/>
      <name val="Calibri"/>
      <family val="2"/>
      <scheme val="minor"/>
    </font>
    <font>
      <b/>
      <sz val="15"/>
      <color theme="1"/>
      <name val="Calibri"/>
      <family val="2"/>
      <charset val="238"/>
      <scheme val="minor"/>
    </font>
    <font>
      <sz val="15"/>
      <color theme="1"/>
      <name val="Calibri"/>
      <family val="2"/>
      <charset val="238"/>
      <scheme val="minor"/>
    </font>
    <font>
      <sz val="15"/>
      <color theme="1"/>
      <name val="Calibri"/>
      <family val="2"/>
      <scheme val="minor"/>
    </font>
    <font>
      <b/>
      <sz val="17"/>
      <name val="Calibri"/>
      <family val="2"/>
      <charset val="238"/>
      <scheme val="minor"/>
    </font>
    <font>
      <sz val="17"/>
      <color theme="1"/>
      <name val="Calibri"/>
      <family val="2"/>
      <charset val="238"/>
      <scheme val="minor"/>
    </font>
    <font>
      <b/>
      <sz val="20"/>
      <color theme="1"/>
      <name val="Calibri"/>
      <family val="2"/>
      <scheme val="minor"/>
    </font>
    <font>
      <b/>
      <sz val="20"/>
      <color theme="1"/>
      <name val="Calibri"/>
      <family val="2"/>
      <charset val="238"/>
      <scheme val="minor"/>
    </font>
    <font>
      <sz val="20"/>
      <color theme="1"/>
      <name val="Calibri"/>
      <family val="2"/>
      <charset val="238"/>
      <scheme val="minor"/>
    </font>
    <font>
      <sz val="20"/>
      <color theme="1"/>
      <name val="Calibri"/>
      <family val="2"/>
      <scheme val="minor"/>
    </font>
    <font>
      <u/>
      <sz val="20"/>
      <color theme="10"/>
      <name val="Calibri"/>
      <family val="2"/>
      <scheme val="minor"/>
    </font>
    <font>
      <u/>
      <sz val="20"/>
      <color theme="10"/>
      <name val="Calibri"/>
      <family val="2"/>
      <charset val="238"/>
      <scheme val="minor"/>
    </font>
    <font>
      <b/>
      <sz val="20"/>
      <name val="Arial"/>
      <family val="2"/>
    </font>
    <font>
      <sz val="8"/>
      <name val="Calibri"/>
      <family val="2"/>
      <scheme val="minor"/>
    </font>
  </fonts>
  <fills count="7">
    <fill>
      <patternFill patternType="none"/>
    </fill>
    <fill>
      <patternFill patternType="gray125"/>
    </fill>
    <fill>
      <patternFill patternType="solid">
        <fgColor theme="0"/>
        <bgColor indexed="64"/>
      </patternFill>
    </fill>
    <fill>
      <patternFill patternType="solid">
        <fgColor theme="2" tint="-0.249977111117893"/>
        <bgColor indexed="64"/>
      </patternFill>
    </fill>
    <fill>
      <patternFill patternType="solid">
        <fgColor theme="0" tint="-0.14999847407452621"/>
        <bgColor indexed="64"/>
      </patternFill>
    </fill>
    <fill>
      <patternFill patternType="solid">
        <fgColor rgb="FFDEDEDE"/>
        <bgColor indexed="64"/>
      </patternFill>
    </fill>
    <fill>
      <patternFill patternType="solid">
        <fgColor theme="6" tint="0.59999389629810485"/>
        <bgColor indexed="64"/>
      </patternFill>
    </fill>
  </fills>
  <borders count="4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right style="thin">
        <color indexed="64"/>
      </right>
      <top/>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8" fillId="0" borderId="0" applyNumberFormat="0" applyFill="0" applyBorder="0" applyAlignment="0" applyProtection="0"/>
    <xf numFmtId="0" fontId="14" fillId="0" borderId="0"/>
  </cellStyleXfs>
  <cellXfs count="615">
    <xf numFmtId="0" fontId="0" fillId="0" borderId="0" xfId="0"/>
    <xf numFmtId="0" fontId="0" fillId="0" borderId="0" xfId="0" applyProtection="1">
      <protection locked="0"/>
    </xf>
    <xf numFmtId="0" fontId="0" fillId="2" borderId="6" xfId="0" applyFill="1" applyBorder="1" applyProtection="1">
      <protection locked="0"/>
    </xf>
    <xf numFmtId="0" fontId="0" fillId="2" borderId="7" xfId="0" applyFill="1" applyBorder="1" applyProtection="1">
      <protection locked="0"/>
    </xf>
    <xf numFmtId="0" fontId="0" fillId="0" borderId="0" xfId="0" applyBorder="1" applyProtection="1">
      <protection locked="0"/>
    </xf>
    <xf numFmtId="14" fontId="7" fillId="2" borderId="0" xfId="0" applyNumberFormat="1" applyFont="1" applyFill="1" applyBorder="1" applyAlignment="1" applyProtection="1">
      <alignment horizontal="center" vertical="center"/>
      <protection locked="0"/>
    </xf>
    <xf numFmtId="0" fontId="6" fillId="2" borderId="4" xfId="0" applyFont="1" applyFill="1" applyBorder="1" applyAlignment="1" applyProtection="1">
      <alignment horizontal="center" vertical="top"/>
      <protection locked="0"/>
    </xf>
    <xf numFmtId="0" fontId="6" fillId="2" borderId="0" xfId="0" applyFont="1" applyFill="1" applyBorder="1" applyAlignment="1" applyProtection="1">
      <alignment horizontal="center" vertical="top"/>
      <protection locked="0"/>
    </xf>
    <xf numFmtId="0" fontId="6" fillId="2" borderId="28" xfId="0" applyFont="1" applyFill="1" applyBorder="1" applyAlignment="1" applyProtection="1">
      <alignment horizontal="center" vertical="top"/>
      <protection locked="0"/>
    </xf>
    <xf numFmtId="0" fontId="0" fillId="2" borderId="25" xfId="0" applyFill="1" applyBorder="1" applyProtection="1">
      <protection locked="0"/>
    </xf>
    <xf numFmtId="0" fontId="0" fillId="0" borderId="0" xfId="0" applyFill="1" applyProtection="1">
      <protection locked="0"/>
    </xf>
    <xf numFmtId="0" fontId="0" fillId="2" borderId="2" xfId="0" applyFill="1" applyBorder="1" applyProtection="1"/>
    <xf numFmtId="0" fontId="0" fillId="2" borderId="0" xfId="0" applyFill="1" applyBorder="1" applyProtection="1"/>
    <xf numFmtId="0" fontId="3" fillId="2" borderId="0" xfId="0" applyFont="1" applyFill="1" applyBorder="1" applyProtection="1"/>
    <xf numFmtId="0" fontId="0" fillId="2" borderId="7" xfId="0" applyFill="1" applyBorder="1" applyProtection="1"/>
    <xf numFmtId="1" fontId="7" fillId="5" borderId="34" xfId="0" applyNumberFormat="1" applyFont="1" applyFill="1" applyBorder="1" applyAlignment="1" applyProtection="1">
      <alignment horizontal="center"/>
      <protection locked="0"/>
    </xf>
    <xf numFmtId="1" fontId="7" fillId="5" borderId="37" xfId="0" applyNumberFormat="1" applyFont="1" applyFill="1" applyBorder="1" applyAlignment="1" applyProtection="1">
      <alignment horizontal="center"/>
      <protection locked="0"/>
    </xf>
    <xf numFmtId="14" fontId="7" fillId="5" borderId="4" xfId="0" applyNumberFormat="1" applyFont="1" applyFill="1" applyBorder="1" applyAlignment="1" applyProtection="1">
      <alignment horizontal="center" vertical="center"/>
      <protection locked="0"/>
    </xf>
    <xf numFmtId="0" fontId="0" fillId="5" borderId="28" xfId="0" applyFill="1" applyBorder="1" applyAlignment="1" applyProtection="1">
      <alignment horizontal="right" vertical="center"/>
      <protection locked="0"/>
    </xf>
    <xf numFmtId="164" fontId="7" fillId="5" borderId="32" xfId="0" applyNumberFormat="1" applyFont="1" applyFill="1" applyBorder="1" applyAlignment="1" applyProtection="1">
      <alignment horizontal="center"/>
      <protection locked="0"/>
    </xf>
    <xf numFmtId="0" fontId="7" fillId="5" borderId="32" xfId="0" applyFont="1" applyFill="1" applyBorder="1" applyAlignment="1" applyProtection="1">
      <alignment horizontal="center"/>
      <protection locked="0"/>
    </xf>
    <xf numFmtId="0" fontId="7" fillId="5" borderId="36" xfId="0" applyFont="1" applyFill="1" applyBorder="1" applyAlignment="1" applyProtection="1">
      <alignment horizontal="center"/>
      <protection locked="0"/>
    </xf>
    <xf numFmtId="0" fontId="7" fillId="5" borderId="11" xfId="0" applyFont="1" applyFill="1" applyBorder="1" applyAlignment="1" applyProtection="1">
      <alignment horizontal="center"/>
      <protection locked="0"/>
    </xf>
    <xf numFmtId="0" fontId="9" fillId="5" borderId="37" xfId="0" applyFont="1" applyFill="1" applyBorder="1" applyAlignment="1" applyProtection="1">
      <alignment horizontal="center"/>
      <protection locked="0"/>
    </xf>
    <xf numFmtId="0" fontId="9" fillId="5" borderId="38" xfId="0" applyFont="1" applyFill="1" applyBorder="1" applyAlignment="1" applyProtection="1">
      <alignment horizontal="center"/>
      <protection locked="0"/>
    </xf>
    <xf numFmtId="0" fontId="10" fillId="5" borderId="36" xfId="0" applyFont="1" applyFill="1" applyBorder="1" applyAlignment="1" applyProtection="1">
      <alignment horizontal="center"/>
      <protection locked="0"/>
    </xf>
    <xf numFmtId="0" fontId="0" fillId="2" borderId="1" xfId="0" applyFill="1" applyBorder="1" applyProtection="1"/>
    <xf numFmtId="0" fontId="0" fillId="2" borderId="4" xfId="0" applyFill="1" applyBorder="1" applyProtection="1"/>
    <xf numFmtId="0" fontId="3" fillId="2" borderId="4" xfId="0" applyFont="1" applyFill="1" applyBorder="1" applyProtection="1"/>
    <xf numFmtId="0" fontId="0" fillId="2" borderId="6" xfId="0" applyFill="1" applyBorder="1" applyProtection="1"/>
    <xf numFmtId="0" fontId="0" fillId="2" borderId="3" xfId="0" applyFill="1" applyBorder="1" applyProtection="1"/>
    <xf numFmtId="0" fontId="0" fillId="2" borderId="5" xfId="0" applyFill="1" applyBorder="1" applyProtection="1"/>
    <xf numFmtId="0" fontId="0" fillId="2" borderId="0" xfId="0" applyFill="1" applyBorder="1" applyAlignment="1" applyProtection="1">
      <alignment horizontal="right"/>
    </xf>
    <xf numFmtId="0" fontId="0" fillId="2" borderId="7" xfId="0" applyFill="1" applyBorder="1" applyAlignment="1" applyProtection="1">
      <alignment horizontal="right"/>
    </xf>
    <xf numFmtId="1" fontId="7" fillId="2" borderId="26" xfId="0" applyNumberFormat="1" applyFont="1" applyFill="1" applyBorder="1" applyAlignment="1" applyProtection="1">
      <alignment horizontal="center"/>
    </xf>
    <xf numFmtId="0" fontId="5" fillId="2" borderId="41" xfId="0" applyFont="1" applyFill="1" applyBorder="1" applyAlignment="1" applyProtection="1">
      <alignment horizontal="left" vertical="center"/>
    </xf>
    <xf numFmtId="0" fontId="5" fillId="2" borderId="41" xfId="0" applyFont="1" applyFill="1" applyBorder="1" applyAlignment="1" applyProtection="1">
      <alignment horizontal="left" vertical="top"/>
    </xf>
    <xf numFmtId="0" fontId="11" fillId="2" borderId="22" xfId="0" applyFont="1" applyFill="1" applyBorder="1" applyAlignment="1" applyProtection="1">
      <alignment horizontal="left" vertical="top"/>
    </xf>
    <xf numFmtId="0" fontId="7" fillId="2" borderId="24" xfId="0" applyFont="1" applyFill="1" applyBorder="1" applyAlignment="1" applyProtection="1">
      <alignment horizontal="left"/>
    </xf>
    <xf numFmtId="0" fontId="7" fillId="2" borderId="40" xfId="0" applyFont="1" applyFill="1" applyBorder="1" applyAlignment="1" applyProtection="1">
      <alignment horizontal="left"/>
    </xf>
    <xf numFmtId="0" fontId="7" fillId="2" borderId="8" xfId="0" applyFont="1" applyFill="1" applyBorder="1" applyAlignment="1" applyProtection="1">
      <alignment horizontal="left"/>
    </xf>
    <xf numFmtId="0" fontId="0" fillId="2" borderId="42" xfId="0" applyFill="1" applyBorder="1" applyProtection="1"/>
    <xf numFmtId="0" fontId="0" fillId="2" borderId="43" xfId="0" applyFill="1" applyBorder="1" applyProtection="1"/>
    <xf numFmtId="0" fontId="0" fillId="0" borderId="5" xfId="0" applyFill="1" applyBorder="1" applyProtection="1"/>
    <xf numFmtId="0" fontId="5" fillId="2" borderId="22" xfId="0" applyFont="1" applyFill="1" applyBorder="1" applyAlignment="1" applyProtection="1">
      <alignment vertical="top"/>
    </xf>
    <xf numFmtId="0" fontId="9" fillId="2" borderId="35" xfId="0" applyFont="1" applyFill="1" applyBorder="1" applyAlignment="1" applyProtection="1">
      <alignment horizontal="center"/>
    </xf>
    <xf numFmtId="0" fontId="5" fillId="0" borderId="28" xfId="0" applyFont="1" applyBorder="1" applyAlignment="1" applyProtection="1">
      <alignment horizontal="left" vertical="top"/>
    </xf>
    <xf numFmtId="0" fontId="13" fillId="2" borderId="41" xfId="0" applyFont="1" applyFill="1" applyBorder="1" applyAlignment="1" applyProtection="1">
      <alignment horizontal="left" vertical="top"/>
    </xf>
    <xf numFmtId="0" fontId="7" fillId="0" borderId="44" xfId="0" applyFont="1" applyFill="1" applyBorder="1" applyAlignment="1" applyProtection="1">
      <alignment horizontal="center"/>
    </xf>
    <xf numFmtId="0" fontId="7" fillId="5" borderId="44" xfId="0" applyFont="1" applyFill="1" applyBorder="1" applyAlignment="1" applyProtection="1">
      <alignment horizontal="center"/>
      <protection locked="0"/>
    </xf>
    <xf numFmtId="164" fontId="7" fillId="5" borderId="44" xfId="0" applyNumberFormat="1" applyFont="1" applyFill="1" applyBorder="1" applyAlignment="1" applyProtection="1">
      <alignment horizontal="center"/>
      <protection locked="0"/>
    </xf>
    <xf numFmtId="0" fontId="0" fillId="0" borderId="4" xfId="0" applyBorder="1" applyProtection="1"/>
    <xf numFmtId="0" fontId="0" fillId="0" borderId="0" xfId="0" applyBorder="1" applyProtection="1"/>
    <xf numFmtId="0" fontId="6" fillId="0" borderId="0" xfId="0" applyFont="1" applyBorder="1" applyProtection="1"/>
    <xf numFmtId="0" fontId="0" fillId="0" borderId="0" xfId="0" applyFill="1" applyBorder="1" applyProtection="1"/>
    <xf numFmtId="166" fontId="7" fillId="5" borderId="26" xfId="0" applyNumberFormat="1" applyFont="1" applyFill="1" applyBorder="1" applyAlignment="1" applyProtection="1">
      <alignment horizontal="right"/>
      <protection locked="0"/>
    </xf>
    <xf numFmtId="0" fontId="7" fillId="5" borderId="37" xfId="0" applyFont="1" applyFill="1" applyBorder="1" applyAlignment="1" applyProtection="1">
      <alignment horizontal="center"/>
      <protection locked="0"/>
    </xf>
    <xf numFmtId="0" fontId="7" fillId="6" borderId="16" xfId="0" applyFont="1" applyFill="1" applyBorder="1" applyAlignment="1" applyProtection="1">
      <alignment horizontal="left"/>
      <protection locked="0"/>
    </xf>
    <xf numFmtId="2" fontId="7" fillId="5" borderId="11" xfId="0" applyNumberFormat="1" applyFont="1" applyFill="1" applyBorder="1" applyAlignment="1" applyProtection="1">
      <alignment horizontal="center"/>
      <protection locked="0"/>
    </xf>
    <xf numFmtId="2" fontId="7" fillId="5" borderId="32" xfId="0" applyNumberFormat="1" applyFont="1" applyFill="1" applyBorder="1" applyAlignment="1" applyProtection="1">
      <alignment horizontal="center"/>
      <protection locked="0"/>
    </xf>
    <xf numFmtId="2" fontId="7" fillId="0" borderId="44" xfId="0" applyNumberFormat="1" applyFont="1" applyFill="1" applyBorder="1" applyAlignment="1" applyProtection="1">
      <alignment horizontal="center"/>
    </xf>
    <xf numFmtId="2" fontId="7" fillId="5" borderId="44" xfId="0" applyNumberFormat="1" applyFont="1" applyFill="1" applyBorder="1" applyAlignment="1" applyProtection="1">
      <alignment horizontal="center"/>
      <protection locked="0"/>
    </xf>
    <xf numFmtId="2" fontId="7" fillId="2" borderId="32" xfId="0" applyNumberFormat="1" applyFont="1" applyFill="1" applyBorder="1" applyAlignment="1" applyProtection="1">
      <alignment horizontal="right"/>
    </xf>
    <xf numFmtId="2" fontId="7" fillId="0" borderId="7" xfId="0" applyNumberFormat="1" applyFont="1" applyFill="1" applyBorder="1" applyAlignment="1" applyProtection="1">
      <alignment horizontal="right"/>
    </xf>
    <xf numFmtId="0" fontId="20" fillId="2" borderId="4" xfId="0" applyFont="1" applyFill="1" applyBorder="1" applyProtection="1"/>
    <xf numFmtId="0" fontId="21" fillId="2" borderId="4" xfId="0" applyFont="1" applyFill="1" applyBorder="1" applyProtection="1"/>
    <xf numFmtId="1" fontId="7" fillId="0" borderId="44" xfId="0" applyNumberFormat="1" applyFont="1" applyFill="1" applyBorder="1" applyAlignment="1" applyProtection="1">
      <alignment horizontal="center"/>
    </xf>
    <xf numFmtId="0" fontId="5" fillId="2" borderId="0" xfId="0" applyFont="1" applyFill="1" applyBorder="1" applyAlignment="1" applyProtection="1">
      <alignment vertical="top"/>
    </xf>
    <xf numFmtId="1" fontId="7" fillId="5" borderId="32" xfId="0" applyNumberFormat="1" applyFont="1" applyFill="1" applyBorder="1" applyAlignment="1" applyProtection="1">
      <alignment horizontal="center"/>
      <protection locked="0"/>
    </xf>
    <xf numFmtId="0" fontId="0" fillId="0" borderId="2" xfId="0" applyBorder="1" applyAlignment="1" applyProtection="1">
      <alignment horizontal="left" vertical="top"/>
    </xf>
    <xf numFmtId="1" fontId="7" fillId="5" borderId="36" xfId="0" applyNumberFormat="1" applyFont="1" applyFill="1" applyBorder="1" applyAlignment="1" applyProtection="1">
      <alignment horizontal="center"/>
      <protection locked="0"/>
    </xf>
    <xf numFmtId="1" fontId="7" fillId="5" borderId="11" xfId="0" applyNumberFormat="1" applyFont="1" applyFill="1" applyBorder="1" applyAlignment="1" applyProtection="1">
      <alignment horizontal="center"/>
      <protection locked="0"/>
    </xf>
    <xf numFmtId="0" fontId="4" fillId="2" borderId="22" xfId="0" applyFont="1" applyFill="1" applyBorder="1" applyAlignment="1" applyProtection="1">
      <alignment horizontal="left" vertical="top"/>
    </xf>
    <xf numFmtId="0" fontId="4" fillId="2" borderId="0" xfId="0" applyFont="1" applyFill="1" applyBorder="1" applyAlignment="1" applyProtection="1">
      <alignment horizontal="left" vertical="top"/>
    </xf>
    <xf numFmtId="1" fontId="7" fillId="5" borderId="11" xfId="0" applyNumberFormat="1" applyFont="1" applyFill="1" applyBorder="1" applyAlignment="1" applyProtection="1">
      <alignment horizontal="left" vertical="top"/>
      <protection locked="0"/>
    </xf>
    <xf numFmtId="2" fontId="7" fillId="0" borderId="14" xfId="0" applyNumberFormat="1" applyFont="1" applyFill="1" applyBorder="1" applyAlignment="1" applyProtection="1">
      <alignment horizontal="right"/>
    </xf>
    <xf numFmtId="2" fontId="7" fillId="0" borderId="33" xfId="0" applyNumberFormat="1" applyFont="1" applyFill="1" applyBorder="1" applyAlignment="1" applyProtection="1">
      <alignment horizontal="right"/>
    </xf>
    <xf numFmtId="2" fontId="7" fillId="0" borderId="32" xfId="0" applyNumberFormat="1" applyFont="1" applyFill="1" applyBorder="1" applyAlignment="1" applyProtection="1">
      <alignment horizontal="right"/>
    </xf>
    <xf numFmtId="2" fontId="7" fillId="0" borderId="36" xfId="0" applyNumberFormat="1" applyFont="1" applyFill="1" applyBorder="1" applyAlignment="1" applyProtection="1">
      <alignment horizontal="right"/>
    </xf>
    <xf numFmtId="0" fontId="22" fillId="0" borderId="0" xfId="0" applyFont="1" applyProtection="1"/>
    <xf numFmtId="0" fontId="0" fillId="0" borderId="0" xfId="0" applyFont="1" applyProtection="1"/>
    <xf numFmtId="0" fontId="0" fillId="0" borderId="0" xfId="0" applyFont="1" applyProtection="1">
      <protection locked="0"/>
    </xf>
    <xf numFmtId="0" fontId="7" fillId="3" borderId="0" xfId="0" applyFont="1" applyFill="1" applyProtection="1"/>
    <xf numFmtId="0" fontId="7" fillId="0" borderId="0" xfId="0" applyFont="1" applyProtection="1">
      <protection locked="0"/>
    </xf>
    <xf numFmtId="0" fontId="7" fillId="3" borderId="0" xfId="0" applyFont="1" applyFill="1" applyProtection="1">
      <protection locked="0"/>
    </xf>
    <xf numFmtId="2" fontId="0" fillId="0" borderId="0" xfId="0" applyNumberFormat="1" applyFont="1" applyProtection="1"/>
    <xf numFmtId="0" fontId="9" fillId="0" borderId="0" xfId="0" applyFont="1"/>
    <xf numFmtId="0" fontId="0" fillId="0" borderId="0" xfId="0" applyFont="1"/>
    <xf numFmtId="0" fontId="0" fillId="0" borderId="0" xfId="0" applyFont="1" applyAlignment="1" applyProtection="1">
      <alignment horizontal="right"/>
    </xf>
    <xf numFmtId="2" fontId="0" fillId="0" borderId="0" xfId="0" applyNumberFormat="1" applyFont="1" applyAlignment="1" applyProtection="1">
      <alignment horizontal="right"/>
    </xf>
    <xf numFmtId="0" fontId="0" fillId="0" borderId="0" xfId="0" applyFont="1" applyAlignment="1" applyProtection="1">
      <alignment horizontal="left"/>
    </xf>
    <xf numFmtId="0" fontId="0" fillId="0" borderId="0" xfId="0" applyFont="1" applyAlignment="1" applyProtection="1">
      <alignment horizontal="center"/>
    </xf>
    <xf numFmtId="0" fontId="23" fillId="0" borderId="0" xfId="0" applyFont="1" applyFill="1"/>
    <xf numFmtId="0" fontId="24" fillId="0" borderId="0" xfId="0" applyFont="1" applyAlignment="1" applyProtection="1">
      <alignment vertical="center"/>
    </xf>
    <xf numFmtId="0" fontId="7" fillId="0" borderId="0" xfId="0" applyFont="1"/>
    <xf numFmtId="0" fontId="0" fillId="0" borderId="0" xfId="0" applyFont="1" applyFill="1" applyProtection="1"/>
    <xf numFmtId="0" fontId="7" fillId="0" borderId="0" xfId="0" applyFont="1" applyProtection="1"/>
    <xf numFmtId="0" fontId="25" fillId="0" borderId="0" xfId="0" applyFont="1" applyProtection="1"/>
    <xf numFmtId="2" fontId="25" fillId="0" borderId="0" xfId="0" applyNumberFormat="1" applyFont="1" applyProtection="1"/>
    <xf numFmtId="0" fontId="26" fillId="0" borderId="0" xfId="0" applyFont="1" applyProtection="1"/>
    <xf numFmtId="0" fontId="27" fillId="3" borderId="0" xfId="0" applyFont="1" applyFill="1" applyProtection="1"/>
    <xf numFmtId="0" fontId="9" fillId="3" borderId="0" xfId="0" applyFont="1" applyFill="1" applyProtection="1"/>
    <xf numFmtId="0" fontId="9" fillId="0" borderId="0" xfId="0" applyFont="1" applyProtection="1"/>
    <xf numFmtId="0" fontId="27" fillId="0" borderId="0" xfId="0" applyFont="1" applyProtection="1"/>
    <xf numFmtId="0" fontId="9" fillId="0" borderId="0" xfId="0" applyFont="1" applyAlignment="1" applyProtection="1">
      <alignment horizontal="center"/>
    </xf>
    <xf numFmtId="0" fontId="26" fillId="0" borderId="0" xfId="0" applyFont="1" applyFill="1" applyProtection="1"/>
    <xf numFmtId="0" fontId="24" fillId="0" borderId="0" xfId="0" applyFont="1" applyFill="1" applyProtection="1"/>
    <xf numFmtId="0" fontId="24" fillId="0" borderId="0" xfId="0" applyFont="1" applyProtection="1"/>
    <xf numFmtId="0" fontId="25" fillId="0" borderId="0" xfId="0" applyFont="1" applyProtection="1">
      <protection locked="0"/>
    </xf>
    <xf numFmtId="0" fontId="0" fillId="0" borderId="0" xfId="0" applyFont="1" applyFill="1" applyAlignment="1" applyProtection="1">
      <alignment horizontal="left"/>
      <protection locked="0"/>
    </xf>
    <xf numFmtId="0" fontId="7" fillId="0" borderId="0" xfId="0" applyFont="1" applyFill="1"/>
    <xf numFmtId="0" fontId="0" fillId="0" borderId="0" xfId="0" applyFont="1" applyFill="1"/>
    <xf numFmtId="0" fontId="0" fillId="0" borderId="0" xfId="0" applyFont="1" applyFill="1" applyProtection="1">
      <protection locked="0"/>
    </xf>
    <xf numFmtId="0" fontId="7" fillId="0" borderId="0" xfId="0" applyFont="1" applyFill="1" applyProtection="1">
      <protection locked="0"/>
    </xf>
    <xf numFmtId="0" fontId="9" fillId="0" borderId="0" xfId="0" applyFont="1" applyFill="1"/>
    <xf numFmtId="14" fontId="3" fillId="5" borderId="4" xfId="0" applyNumberFormat="1" applyFont="1" applyFill="1" applyBorder="1" applyAlignment="1" applyProtection="1">
      <alignment vertical="center"/>
      <protection locked="0"/>
    </xf>
    <xf numFmtId="14" fontId="3" fillId="2" borderId="0" xfId="0" applyNumberFormat="1" applyFont="1" applyFill="1" applyBorder="1" applyAlignment="1" applyProtection="1">
      <alignment horizontal="center" vertical="center"/>
      <protection locked="0"/>
    </xf>
    <xf numFmtId="0" fontId="29" fillId="5" borderId="28" xfId="0" applyFont="1" applyFill="1" applyBorder="1" applyAlignment="1" applyProtection="1">
      <alignment horizontal="center" vertical="center"/>
      <protection locked="0"/>
    </xf>
    <xf numFmtId="14" fontId="3" fillId="5" borderId="4" xfId="0" applyNumberFormat="1" applyFont="1" applyFill="1" applyBorder="1" applyAlignment="1" applyProtection="1">
      <alignment horizontal="center" vertical="center"/>
      <protection locked="0"/>
    </xf>
    <xf numFmtId="0" fontId="29" fillId="5" borderId="28" xfId="0" applyFont="1" applyFill="1" applyBorder="1" applyAlignment="1" applyProtection="1">
      <alignment horizontal="right" vertical="center"/>
      <protection locked="0"/>
    </xf>
    <xf numFmtId="1" fontId="35" fillId="5" borderId="11" xfId="0" applyNumberFormat="1" applyFont="1" applyFill="1" applyBorder="1" applyAlignment="1" applyProtection="1">
      <alignment horizontal="left" vertical="top"/>
      <protection locked="0"/>
    </xf>
    <xf numFmtId="1" fontId="40" fillId="5" borderId="34" xfId="0" applyNumberFormat="1" applyFont="1" applyFill="1" applyBorder="1" applyAlignment="1" applyProtection="1">
      <alignment horizontal="center"/>
      <protection locked="0"/>
    </xf>
    <xf numFmtId="1" fontId="40" fillId="5" borderId="37" xfId="0" applyNumberFormat="1" applyFont="1" applyFill="1" applyBorder="1" applyAlignment="1" applyProtection="1">
      <alignment horizontal="center"/>
      <protection locked="0"/>
    </xf>
    <xf numFmtId="166" fontId="40" fillId="5" borderId="26" xfId="0" applyNumberFormat="1" applyFont="1" applyFill="1" applyBorder="1" applyAlignment="1" applyProtection="1">
      <alignment horizontal="right"/>
      <protection locked="0"/>
    </xf>
    <xf numFmtId="2" fontId="40" fillId="5" borderId="11" xfId="0" applyNumberFormat="1" applyFont="1" applyFill="1" applyBorder="1" applyAlignment="1" applyProtection="1">
      <alignment horizontal="center"/>
      <protection locked="0"/>
    </xf>
    <xf numFmtId="0" fontId="40" fillId="5" borderId="11" xfId="0" applyFont="1" applyFill="1" applyBorder="1" applyAlignment="1" applyProtection="1">
      <alignment horizontal="center"/>
      <protection locked="0"/>
    </xf>
    <xf numFmtId="2" fontId="40" fillId="5" borderId="32" xfId="0" applyNumberFormat="1" applyFont="1" applyFill="1" applyBorder="1" applyAlignment="1" applyProtection="1">
      <alignment horizontal="center"/>
      <protection locked="0"/>
    </xf>
    <xf numFmtId="0" fontId="40" fillId="5" borderId="32" xfId="0" applyFont="1" applyFill="1" applyBorder="1" applyAlignment="1" applyProtection="1">
      <alignment horizontal="center"/>
      <protection locked="0"/>
    </xf>
    <xf numFmtId="164" fontId="40" fillId="5" borderId="32" xfId="0" applyNumberFormat="1" applyFont="1" applyFill="1" applyBorder="1" applyAlignment="1" applyProtection="1">
      <alignment horizontal="center"/>
      <protection locked="0"/>
    </xf>
    <xf numFmtId="0" fontId="40" fillId="5" borderId="36" xfId="0" applyFont="1" applyFill="1" applyBorder="1" applyAlignment="1" applyProtection="1">
      <alignment horizontal="center"/>
      <protection locked="0"/>
    </xf>
    <xf numFmtId="0" fontId="40" fillId="5" borderId="37" xfId="0" applyFont="1" applyFill="1" applyBorder="1" applyAlignment="1" applyProtection="1">
      <alignment horizontal="center"/>
      <protection locked="0"/>
    </xf>
    <xf numFmtId="2" fontId="40" fillId="5" borderId="44" xfId="0" applyNumberFormat="1" applyFont="1" applyFill="1" applyBorder="1" applyAlignment="1" applyProtection="1">
      <alignment horizontal="center"/>
      <protection locked="0"/>
    </xf>
    <xf numFmtId="0" fontId="40" fillId="5" borderId="44" xfId="0" applyFont="1" applyFill="1" applyBorder="1" applyAlignment="1" applyProtection="1">
      <alignment horizontal="center"/>
      <protection locked="0"/>
    </xf>
    <xf numFmtId="164" fontId="40" fillId="5" borderId="44" xfId="0" applyNumberFormat="1" applyFont="1" applyFill="1" applyBorder="1" applyAlignment="1" applyProtection="1">
      <alignment horizontal="center"/>
      <protection locked="0"/>
    </xf>
    <xf numFmtId="0" fontId="40" fillId="5" borderId="38" xfId="0" applyFont="1" applyFill="1" applyBorder="1" applyAlignment="1" applyProtection="1">
      <alignment horizontal="center"/>
      <protection locked="0"/>
    </xf>
    <xf numFmtId="0" fontId="40" fillId="6" borderId="16" xfId="0" applyFont="1" applyFill="1" applyBorder="1" applyAlignment="1" applyProtection="1">
      <alignment horizontal="left"/>
      <protection locked="0"/>
    </xf>
    <xf numFmtId="0" fontId="0" fillId="0" borderId="0" xfId="0" applyFont="1" applyFill="1" applyAlignment="1" applyProtection="1">
      <alignment horizontal="center"/>
    </xf>
    <xf numFmtId="0" fontId="40" fillId="4" borderId="16" xfId="0" applyFont="1" applyFill="1" applyBorder="1" applyAlignment="1" applyProtection="1">
      <alignment horizontal="left"/>
      <protection locked="0"/>
    </xf>
    <xf numFmtId="0" fontId="32" fillId="4" borderId="17" xfId="0" applyFont="1" applyFill="1" applyBorder="1" applyAlignment="1" applyProtection="1">
      <alignment horizontal="left"/>
      <protection locked="0"/>
    </xf>
    <xf numFmtId="0" fontId="40" fillId="0" borderId="44" xfId="0" applyFont="1" applyFill="1" applyBorder="1" applyAlignment="1" applyProtection="1">
      <alignment horizontal="center"/>
      <protection locked="0"/>
    </xf>
    <xf numFmtId="1" fontId="40" fillId="5" borderId="32" xfId="0" applyNumberFormat="1" applyFont="1" applyFill="1" applyBorder="1" applyAlignment="1" applyProtection="1">
      <alignment horizontal="center"/>
      <protection locked="0"/>
    </xf>
    <xf numFmtId="1" fontId="40" fillId="5" borderId="36" xfId="0" applyNumberFormat="1" applyFont="1" applyFill="1" applyBorder="1" applyAlignment="1" applyProtection="1">
      <alignment horizontal="center"/>
      <protection locked="0"/>
    </xf>
    <xf numFmtId="1" fontId="40" fillId="5" borderId="11" xfId="0" applyNumberFormat="1" applyFont="1" applyFill="1" applyBorder="1" applyAlignment="1" applyProtection="1">
      <alignment horizontal="center"/>
      <protection locked="0"/>
    </xf>
    <xf numFmtId="0" fontId="31" fillId="2" borderId="4" xfId="0" applyFont="1" applyFill="1" applyBorder="1" applyProtection="1"/>
    <xf numFmtId="0" fontId="32" fillId="2" borderId="0" xfId="0" applyFont="1" applyFill="1" applyBorder="1" applyAlignment="1" applyProtection="1">
      <alignment horizontal="right"/>
    </xf>
    <xf numFmtId="0" fontId="32" fillId="2" borderId="7" xfId="0" applyFont="1" applyFill="1" applyBorder="1" applyAlignment="1" applyProtection="1">
      <alignment horizontal="right"/>
    </xf>
    <xf numFmtId="1" fontId="33" fillId="2" borderId="26" xfId="0" applyNumberFormat="1" applyFont="1" applyFill="1" applyBorder="1" applyAlignment="1" applyProtection="1">
      <alignment horizontal="center"/>
    </xf>
    <xf numFmtId="0" fontId="29" fillId="2" borderId="4" xfId="0" applyFont="1" applyFill="1" applyBorder="1" applyAlignment="1" applyProtection="1">
      <alignment horizontal="center" vertical="top"/>
    </xf>
    <xf numFmtId="0" fontId="29" fillId="2" borderId="0" xfId="0" applyFont="1" applyFill="1" applyBorder="1" applyAlignment="1" applyProtection="1">
      <alignment horizontal="center" vertical="top"/>
    </xf>
    <xf numFmtId="0" fontId="29" fillId="2" borderId="28" xfId="0" applyFont="1" applyFill="1" applyBorder="1" applyAlignment="1" applyProtection="1">
      <alignment horizontal="center" vertical="top"/>
    </xf>
    <xf numFmtId="0" fontId="29" fillId="2" borderId="6" xfId="0" applyFont="1" applyFill="1" applyBorder="1" applyProtection="1"/>
    <xf numFmtId="0" fontId="29" fillId="2" borderId="7" xfId="0" applyFont="1" applyFill="1" applyBorder="1" applyProtection="1"/>
    <xf numFmtId="0" fontId="29" fillId="2" borderId="25" xfId="0" applyFont="1" applyFill="1" applyBorder="1" applyProtection="1"/>
    <xf numFmtId="0" fontId="29" fillId="2" borderId="0" xfId="0" applyFont="1" applyFill="1" applyBorder="1" applyAlignment="1" applyProtection="1">
      <alignment horizontal="left" vertical="top"/>
    </xf>
    <xf numFmtId="0" fontId="32" fillId="2" borderId="0" xfId="0" applyFont="1" applyFill="1" applyBorder="1" applyAlignment="1" applyProtection="1">
      <alignment horizontal="left" vertical="top"/>
    </xf>
    <xf numFmtId="0" fontId="32" fillId="2" borderId="41" xfId="0" applyFont="1" applyFill="1" applyBorder="1" applyAlignment="1" applyProtection="1">
      <alignment horizontal="left" vertical="center"/>
    </xf>
    <xf numFmtId="0" fontId="32" fillId="2" borderId="41" xfId="0" applyFont="1" applyFill="1" applyBorder="1" applyAlignment="1" applyProtection="1">
      <alignment horizontal="left" vertical="top"/>
    </xf>
    <xf numFmtId="0" fontId="32" fillId="0" borderId="28" xfId="0" applyFont="1" applyBorder="1" applyAlignment="1" applyProtection="1">
      <alignment horizontal="left" vertical="top"/>
    </xf>
    <xf numFmtId="0" fontId="34" fillId="2" borderId="22" xfId="0" applyFont="1" applyFill="1" applyBorder="1" applyAlignment="1" applyProtection="1">
      <alignment horizontal="left" vertical="top"/>
    </xf>
    <xf numFmtId="1" fontId="40" fillId="0" borderId="44" xfId="0" applyNumberFormat="1" applyFont="1" applyFill="1" applyBorder="1" applyAlignment="1" applyProtection="1">
      <alignment horizontal="center"/>
    </xf>
    <xf numFmtId="2" fontId="40" fillId="0" borderId="44" xfId="0" applyNumberFormat="1" applyFont="1" applyFill="1" applyBorder="1" applyAlignment="1" applyProtection="1">
      <alignment horizontal="center"/>
    </xf>
    <xf numFmtId="0" fontId="40" fillId="0" borderId="44" xfId="0" applyFont="1" applyFill="1" applyBorder="1" applyAlignment="1" applyProtection="1">
      <alignment horizontal="center"/>
    </xf>
    <xf numFmtId="2" fontId="40" fillId="0" borderId="14" xfId="0" applyNumberFormat="1" applyFont="1" applyFill="1" applyBorder="1" applyAlignment="1" applyProtection="1">
      <alignment horizontal="right"/>
    </xf>
    <xf numFmtId="0" fontId="33" fillId="2" borderId="24" xfId="0" applyFont="1" applyFill="1" applyBorder="1" applyAlignment="1" applyProtection="1">
      <alignment horizontal="left"/>
    </xf>
    <xf numFmtId="2" fontId="40" fillId="0" borderId="33" xfId="0" applyNumberFormat="1" applyFont="1" applyFill="1" applyBorder="1" applyAlignment="1" applyProtection="1">
      <alignment horizontal="right"/>
    </xf>
    <xf numFmtId="0" fontId="33" fillId="2" borderId="40" xfId="0" applyFont="1" applyFill="1" applyBorder="1" applyAlignment="1" applyProtection="1">
      <alignment horizontal="left"/>
    </xf>
    <xf numFmtId="2" fontId="40" fillId="0" borderId="32" xfId="0" applyNumberFormat="1" applyFont="1" applyFill="1" applyBorder="1" applyAlignment="1" applyProtection="1">
      <alignment horizontal="right"/>
    </xf>
    <xf numFmtId="2" fontId="40" fillId="0" borderId="36" xfId="0" applyNumberFormat="1" applyFont="1" applyFill="1" applyBorder="1" applyAlignment="1" applyProtection="1">
      <alignment horizontal="right"/>
    </xf>
    <xf numFmtId="0" fontId="33" fillId="2" borderId="8" xfId="0" applyFont="1" applyFill="1" applyBorder="1" applyAlignment="1" applyProtection="1">
      <alignment horizontal="left"/>
    </xf>
    <xf numFmtId="0" fontId="32" fillId="2" borderId="22" xfId="0" applyFont="1" applyFill="1" applyBorder="1" applyAlignment="1" applyProtection="1">
      <alignment vertical="top"/>
    </xf>
    <xf numFmtId="0" fontId="32" fillId="2" borderId="0" xfId="0" applyFont="1" applyFill="1" applyBorder="1" applyAlignment="1" applyProtection="1">
      <alignment vertical="top"/>
    </xf>
    <xf numFmtId="2" fontId="40" fillId="2" borderId="32" xfId="0" applyNumberFormat="1" applyFont="1" applyFill="1" applyBorder="1" applyAlignment="1" applyProtection="1">
      <alignment horizontal="right"/>
    </xf>
    <xf numFmtId="0" fontId="40" fillId="2" borderId="40" xfId="0" applyFont="1" applyFill="1" applyBorder="1" applyAlignment="1" applyProtection="1">
      <alignment horizontal="left"/>
    </xf>
    <xf numFmtId="0" fontId="40" fillId="2" borderId="24" xfId="0" applyFont="1" applyFill="1" applyBorder="1" applyAlignment="1" applyProtection="1">
      <alignment horizontal="left"/>
    </xf>
    <xf numFmtId="2" fontId="40" fillId="0" borderId="7" xfId="0" applyNumberFormat="1" applyFont="1" applyFill="1" applyBorder="1" applyAlignment="1" applyProtection="1">
      <alignment horizontal="right"/>
    </xf>
    <xf numFmtId="0" fontId="32" fillId="0" borderId="3" xfId="0" applyFont="1" applyBorder="1" applyAlignment="1" applyProtection="1">
      <alignment horizontal="left" vertical="top"/>
    </xf>
    <xf numFmtId="0" fontId="0" fillId="0" borderId="0" xfId="0" applyProtection="1"/>
    <xf numFmtId="0" fontId="0" fillId="0" borderId="0" xfId="0" applyFill="1" applyProtection="1"/>
    <xf numFmtId="0" fontId="29" fillId="2" borderId="22" xfId="0" applyFont="1" applyFill="1" applyBorder="1" applyAlignment="1" applyProtection="1">
      <alignment horizontal="left" vertical="top"/>
    </xf>
    <xf numFmtId="0" fontId="33" fillId="2" borderId="35" xfId="0" applyFont="1" applyFill="1" applyBorder="1" applyAlignment="1" applyProtection="1">
      <alignment horizontal="center"/>
    </xf>
    <xf numFmtId="1" fontId="40" fillId="0" borderId="44" xfId="0" applyNumberFormat="1" applyFont="1" applyFill="1" applyBorder="1" applyAlignment="1" applyProtection="1">
      <alignment horizontal="center"/>
    </xf>
    <xf numFmtId="1" fontId="40" fillId="5" borderId="11" xfId="0" applyNumberFormat="1" applyFont="1" applyFill="1" applyBorder="1" applyAlignment="1" applyProtection="1">
      <alignment horizontal="center"/>
      <protection locked="0"/>
    </xf>
    <xf numFmtId="1" fontId="40" fillId="5" borderId="36" xfId="0" applyNumberFormat="1" applyFont="1" applyFill="1" applyBorder="1" applyAlignment="1" applyProtection="1">
      <alignment horizontal="center"/>
      <protection locked="0"/>
    </xf>
    <xf numFmtId="1" fontId="40" fillId="5" borderId="32" xfId="0" applyNumberFormat="1" applyFont="1" applyFill="1" applyBorder="1" applyAlignment="1" applyProtection="1">
      <alignment horizontal="center"/>
      <protection locked="0"/>
    </xf>
    <xf numFmtId="0" fontId="29" fillId="2" borderId="22" xfId="0" applyFont="1" applyFill="1" applyBorder="1" applyAlignment="1" applyProtection="1">
      <alignment horizontal="left" vertical="top"/>
    </xf>
    <xf numFmtId="0" fontId="29" fillId="2" borderId="0" xfId="0" applyFont="1" applyFill="1" applyBorder="1" applyAlignment="1" applyProtection="1">
      <alignment horizontal="left" vertical="top"/>
    </xf>
    <xf numFmtId="0" fontId="32" fillId="2" borderId="0" xfId="0" applyFont="1" applyFill="1" applyBorder="1" applyAlignment="1" applyProtection="1">
      <alignment horizontal="left" vertical="top"/>
    </xf>
    <xf numFmtId="0" fontId="32" fillId="0" borderId="28" xfId="0" applyFont="1" applyBorder="1" applyAlignment="1" applyProtection="1">
      <alignment horizontal="left" vertical="top"/>
    </xf>
    <xf numFmtId="0" fontId="32" fillId="2" borderId="0" xfId="0" applyFont="1" applyFill="1" applyBorder="1" applyAlignment="1" applyProtection="1">
      <alignment vertical="top"/>
    </xf>
    <xf numFmtId="1" fontId="40" fillId="0" borderId="44" xfId="0" applyNumberFormat="1" applyFont="1" applyFill="1" applyBorder="1" applyAlignment="1" applyProtection="1">
      <alignment horizontal="center"/>
    </xf>
    <xf numFmtId="0" fontId="43" fillId="0" borderId="44" xfId="0" applyFont="1" applyFill="1" applyBorder="1" applyAlignment="1" applyProtection="1">
      <alignment horizontal="center"/>
    </xf>
    <xf numFmtId="0" fontId="40" fillId="5" borderId="22" xfId="0" applyFont="1" applyFill="1" applyBorder="1" applyAlignment="1" applyProtection="1">
      <protection locked="0"/>
    </xf>
    <xf numFmtId="0" fontId="43" fillId="5" borderId="0" xfId="0" applyFont="1" applyFill="1" applyAlignment="1" applyProtection="1">
      <protection locked="0"/>
    </xf>
    <xf numFmtId="0" fontId="43" fillId="5" borderId="5" xfId="0" applyFont="1" applyFill="1" applyBorder="1" applyAlignment="1" applyProtection="1">
      <protection locked="0"/>
    </xf>
    <xf numFmtId="0" fontId="40" fillId="5" borderId="26" xfId="0" applyFont="1" applyFill="1" applyBorder="1" applyAlignment="1" applyProtection="1">
      <protection locked="0"/>
    </xf>
    <xf numFmtId="0" fontId="43" fillId="5" borderId="7" xfId="0" applyFont="1" applyFill="1" applyBorder="1" applyAlignment="1" applyProtection="1">
      <protection locked="0"/>
    </xf>
    <xf numFmtId="0" fontId="43" fillId="5" borderId="8" xfId="0" applyFont="1" applyFill="1" applyBorder="1" applyAlignment="1" applyProtection="1">
      <protection locked="0"/>
    </xf>
    <xf numFmtId="0" fontId="40" fillId="5" borderId="44" xfId="0" applyFont="1" applyFill="1" applyBorder="1" applyAlignment="1" applyProtection="1">
      <alignment horizontal="left"/>
      <protection locked="0"/>
    </xf>
    <xf numFmtId="0" fontId="40" fillId="5" borderId="23" xfId="0" applyFont="1" applyFill="1" applyBorder="1" applyAlignment="1" applyProtection="1">
      <alignment horizontal="left"/>
      <protection locked="0"/>
    </xf>
    <xf numFmtId="0" fontId="40" fillId="5" borderId="14" xfId="0" applyFont="1" applyFill="1" applyBorder="1" applyAlignment="1" applyProtection="1">
      <alignment horizontal="left"/>
      <protection locked="0"/>
    </xf>
    <xf numFmtId="0" fontId="40" fillId="5" borderId="12" xfId="0" applyFont="1" applyFill="1" applyBorder="1" applyAlignment="1" applyProtection="1">
      <alignment horizontal="left"/>
      <protection locked="0"/>
    </xf>
    <xf numFmtId="0" fontId="40" fillId="5" borderId="30" xfId="0" applyFont="1" applyFill="1" applyBorder="1" applyAlignment="1" applyProtection="1">
      <alignment horizontal="left"/>
      <protection locked="0"/>
    </xf>
    <xf numFmtId="0" fontId="40" fillId="5" borderId="33" xfId="0" applyFont="1" applyFill="1" applyBorder="1" applyAlignment="1" applyProtection="1">
      <alignment horizontal="left"/>
      <protection locked="0"/>
    </xf>
    <xf numFmtId="0" fontId="40" fillId="5" borderId="31" xfId="0" applyFont="1" applyFill="1" applyBorder="1" applyAlignment="1" applyProtection="1">
      <alignment horizontal="left"/>
      <protection locked="0"/>
    </xf>
    <xf numFmtId="0" fontId="32" fillId="0" borderId="11" xfId="0" applyFont="1" applyFill="1" applyBorder="1" applyAlignment="1" applyProtection="1">
      <alignment horizontal="left" vertical="top"/>
    </xf>
    <xf numFmtId="0" fontId="32" fillId="0" borderId="24" xfId="0" applyFont="1" applyFill="1" applyBorder="1" applyAlignment="1" applyProtection="1">
      <alignment horizontal="left" vertical="top"/>
    </xf>
    <xf numFmtId="1" fontId="40" fillId="5" borderId="11" xfId="0" applyNumberFormat="1" applyFont="1" applyFill="1" applyBorder="1" applyAlignment="1" applyProtection="1">
      <alignment horizontal="center"/>
      <protection locked="0"/>
    </xf>
    <xf numFmtId="0" fontId="43" fillId="5" borderId="12" xfId="0" applyFont="1" applyFill="1" applyBorder="1" applyAlignment="1" applyProtection="1">
      <alignment horizontal="center"/>
      <protection locked="0"/>
    </xf>
    <xf numFmtId="0" fontId="38" fillId="0" borderId="15" xfId="0" applyFont="1" applyFill="1" applyBorder="1" applyAlignment="1" applyProtection="1">
      <alignment horizontal="left" vertical="center"/>
    </xf>
    <xf numFmtId="0" fontId="39" fillId="0" borderId="17" xfId="0" applyFont="1" applyFill="1" applyBorder="1" applyAlignment="1" applyProtection="1">
      <alignment horizontal="left"/>
    </xf>
    <xf numFmtId="0" fontId="39" fillId="0" borderId="14" xfId="0" applyFont="1" applyFill="1" applyBorder="1" applyAlignment="1" applyProtection="1">
      <alignment horizontal="left"/>
    </xf>
    <xf numFmtId="0" fontId="32" fillId="2" borderId="22" xfId="0" applyFont="1" applyFill="1" applyBorder="1" applyAlignment="1" applyProtection="1">
      <alignment horizontal="left" vertical="top"/>
    </xf>
    <xf numFmtId="0" fontId="32" fillId="0" borderId="0" xfId="0" applyFont="1" applyBorder="1" applyAlignment="1" applyProtection="1">
      <alignment horizontal="left" vertical="top"/>
    </xf>
    <xf numFmtId="0" fontId="32" fillId="2" borderId="9" xfId="0" applyFont="1" applyFill="1" applyBorder="1" applyAlignment="1" applyProtection="1">
      <alignment horizontal="left" vertical="top"/>
    </xf>
    <xf numFmtId="0" fontId="32" fillId="0" borderId="13" xfId="0" applyFont="1" applyBorder="1" applyAlignment="1" applyProtection="1">
      <alignment horizontal="left" vertical="top"/>
    </xf>
    <xf numFmtId="0" fontId="32" fillId="2" borderId="21" xfId="0" applyFont="1" applyFill="1" applyBorder="1" applyAlignment="1" applyProtection="1">
      <alignment horizontal="left" vertical="top"/>
    </xf>
    <xf numFmtId="1" fontId="40" fillId="5" borderId="36" xfId="0" applyNumberFormat="1" applyFont="1" applyFill="1" applyBorder="1" applyAlignment="1" applyProtection="1">
      <alignment horizontal="center"/>
      <protection locked="0"/>
    </xf>
    <xf numFmtId="0" fontId="43" fillId="5" borderId="35" xfId="0" applyFont="1" applyFill="1" applyBorder="1" applyAlignment="1" applyProtection="1">
      <alignment horizontal="center"/>
      <protection locked="0"/>
    </xf>
    <xf numFmtId="0" fontId="39" fillId="0" borderId="18" xfId="0" applyFont="1" applyFill="1" applyBorder="1" applyAlignment="1" applyProtection="1">
      <alignment horizontal="left"/>
    </xf>
    <xf numFmtId="1" fontId="43" fillId="5" borderId="12" xfId="0" applyNumberFormat="1" applyFont="1" applyFill="1" applyBorder="1" applyAlignment="1" applyProtection="1">
      <alignment horizontal="center"/>
      <protection locked="0"/>
    </xf>
    <xf numFmtId="1" fontId="40" fillId="5" borderId="32" xfId="0" applyNumberFormat="1" applyFont="1" applyFill="1" applyBorder="1" applyAlignment="1" applyProtection="1">
      <alignment horizontal="center"/>
      <protection locked="0"/>
    </xf>
    <xf numFmtId="1" fontId="43" fillId="5" borderId="31" xfId="0" applyNumberFormat="1" applyFont="1" applyFill="1" applyBorder="1" applyAlignment="1" applyProtection="1">
      <alignment horizontal="center"/>
      <protection locked="0"/>
    </xf>
    <xf numFmtId="0" fontId="2" fillId="2" borderId="0" xfId="0" applyFont="1" applyFill="1" applyBorder="1" applyAlignment="1" applyProtection="1"/>
    <xf numFmtId="0" fontId="0" fillId="0" borderId="0" xfId="0" applyAlignment="1" applyProtection="1"/>
    <xf numFmtId="0" fontId="31" fillId="2" borderId="0" xfId="0" applyFont="1" applyFill="1" applyBorder="1" applyAlignment="1" applyProtection="1">
      <alignment horizontal="left"/>
    </xf>
    <xf numFmtId="0" fontId="31" fillId="0" borderId="0" xfId="0" applyFont="1" applyAlignment="1" applyProtection="1">
      <alignment horizontal="left"/>
    </xf>
    <xf numFmtId="0" fontId="33" fillId="5" borderId="0" xfId="0" applyFont="1" applyFill="1" applyBorder="1" applyAlignment="1" applyProtection="1">
      <alignment horizontal="center"/>
      <protection locked="0"/>
    </xf>
    <xf numFmtId="0" fontId="33" fillId="5" borderId="5" xfId="0" applyFont="1" applyFill="1" applyBorder="1" applyAlignment="1" applyProtection="1">
      <alignment horizontal="center"/>
      <protection locked="0"/>
    </xf>
    <xf numFmtId="0" fontId="33" fillId="5" borderId="7" xfId="0" applyFont="1" applyFill="1" applyBorder="1" applyAlignment="1" applyProtection="1">
      <alignment horizontal="center"/>
      <protection locked="0"/>
    </xf>
    <xf numFmtId="0" fontId="33" fillId="5" borderId="8" xfId="0" applyFont="1" applyFill="1" applyBorder="1" applyAlignment="1" applyProtection="1">
      <alignment horizontal="center"/>
      <protection locked="0"/>
    </xf>
    <xf numFmtId="16" fontId="33" fillId="0" borderId="7" xfId="0" applyNumberFormat="1" applyFont="1" applyFill="1" applyBorder="1" applyAlignment="1" applyProtection="1">
      <alignment vertical="top"/>
    </xf>
    <xf numFmtId="0" fontId="32" fillId="0" borderId="7" xfId="0" applyFont="1" applyBorder="1" applyAlignment="1" applyProtection="1">
      <alignment vertical="top"/>
    </xf>
    <xf numFmtId="0" fontId="28" fillId="2" borderId="15" xfId="0" applyFont="1" applyFill="1" applyBorder="1" applyAlignment="1" applyProtection="1">
      <alignment vertical="top"/>
    </xf>
    <xf numFmtId="0" fontId="28" fillId="2" borderId="17" xfId="0" applyFont="1" applyFill="1" applyBorder="1" applyAlignment="1" applyProtection="1">
      <alignment vertical="top"/>
    </xf>
    <xf numFmtId="0" fontId="28" fillId="2" borderId="16" xfId="0" applyFont="1" applyFill="1" applyBorder="1" applyAlignment="1" applyProtection="1">
      <alignment vertical="top"/>
    </xf>
    <xf numFmtId="0" fontId="37" fillId="2" borderId="20" xfId="0" applyFont="1" applyFill="1" applyBorder="1" applyAlignment="1" applyProtection="1">
      <alignment vertical="top"/>
    </xf>
    <xf numFmtId="0" fontId="37" fillId="2" borderId="13" xfId="0" applyFont="1" applyFill="1" applyBorder="1" applyAlignment="1" applyProtection="1">
      <alignment vertical="top"/>
    </xf>
    <xf numFmtId="0" fontId="37" fillId="2" borderId="21" xfId="0" applyFont="1" applyFill="1" applyBorder="1" applyAlignment="1" applyProtection="1">
      <alignment vertical="top"/>
    </xf>
    <xf numFmtId="0" fontId="32" fillId="2" borderId="20" xfId="0" applyFont="1" applyFill="1" applyBorder="1" applyAlignment="1" applyProtection="1">
      <alignment horizontal="left" vertical="top"/>
    </xf>
    <xf numFmtId="0" fontId="32" fillId="2" borderId="13" xfId="0" applyFont="1" applyFill="1" applyBorder="1" applyAlignment="1" applyProtection="1">
      <alignment horizontal="left" vertical="top"/>
    </xf>
    <xf numFmtId="0" fontId="32" fillId="2" borderId="10" xfId="0" applyFont="1" applyFill="1" applyBorder="1" applyAlignment="1" applyProtection="1">
      <alignment horizontal="left" vertical="top"/>
    </xf>
    <xf numFmtId="0" fontId="40" fillId="5" borderId="24" xfId="0" applyFont="1" applyFill="1" applyBorder="1" applyAlignment="1" applyProtection="1">
      <alignment horizontal="left"/>
      <protection locked="0"/>
    </xf>
    <xf numFmtId="16" fontId="40" fillId="5" borderId="23" xfId="0" applyNumberFormat="1" applyFont="1" applyFill="1" applyBorder="1" applyAlignment="1" applyProtection="1">
      <alignment horizontal="left" vertical="top"/>
      <protection locked="0"/>
    </xf>
    <xf numFmtId="16" fontId="40" fillId="5" borderId="14" xfId="0" applyNumberFormat="1" applyFont="1" applyFill="1" applyBorder="1" applyAlignment="1" applyProtection="1">
      <alignment horizontal="left" vertical="top"/>
      <protection locked="0"/>
    </xf>
    <xf numFmtId="16" fontId="40" fillId="5" borderId="12" xfId="0" applyNumberFormat="1" applyFont="1" applyFill="1" applyBorder="1" applyAlignment="1" applyProtection="1">
      <alignment horizontal="left" vertical="top"/>
      <protection locked="0"/>
    </xf>
    <xf numFmtId="0" fontId="32" fillId="2" borderId="20" xfId="0" applyFont="1" applyFill="1" applyBorder="1" applyAlignment="1" applyProtection="1">
      <alignment vertical="top"/>
    </xf>
    <xf numFmtId="0" fontId="32" fillId="2" borderId="13" xfId="0" applyFont="1" applyFill="1" applyBorder="1" applyAlignment="1" applyProtection="1">
      <alignment vertical="top"/>
    </xf>
    <xf numFmtId="0" fontId="32" fillId="2" borderId="21" xfId="0" applyFont="1" applyFill="1" applyBorder="1" applyAlignment="1" applyProtection="1">
      <alignment vertical="top"/>
    </xf>
    <xf numFmtId="0" fontId="32" fillId="2" borderId="10" xfId="0" applyFont="1" applyFill="1" applyBorder="1" applyAlignment="1" applyProtection="1">
      <alignment vertical="top"/>
    </xf>
    <xf numFmtId="49" fontId="32" fillId="5" borderId="22" xfId="0" applyNumberFormat="1" applyFont="1" applyFill="1" applyBorder="1" applyAlignment="1" applyProtection="1">
      <alignment horizontal="left" vertical="top"/>
      <protection locked="0"/>
    </xf>
    <xf numFmtId="49" fontId="32" fillId="5" borderId="0" xfId="0" applyNumberFormat="1" applyFont="1" applyFill="1" applyBorder="1" applyAlignment="1" applyProtection="1">
      <alignment horizontal="left" vertical="top"/>
      <protection locked="0"/>
    </xf>
    <xf numFmtId="49" fontId="32" fillId="5" borderId="5" xfId="0" applyNumberFormat="1" applyFont="1" applyFill="1" applyBorder="1" applyAlignment="1" applyProtection="1">
      <protection locked="0"/>
    </xf>
    <xf numFmtId="0" fontId="29" fillId="2" borderId="19" xfId="0" applyFont="1" applyFill="1" applyBorder="1" applyAlignment="1" applyProtection="1">
      <alignment vertical="top"/>
    </xf>
    <xf numFmtId="0" fontId="29" fillId="2" borderId="2" xfId="0" applyFont="1" applyFill="1" applyBorder="1" applyAlignment="1" applyProtection="1">
      <alignment vertical="top"/>
    </xf>
    <xf numFmtId="0" fontId="29" fillId="0" borderId="3" xfId="0" applyFont="1" applyBorder="1" applyAlignment="1" applyProtection="1"/>
    <xf numFmtId="16" fontId="32" fillId="2" borderId="20" xfId="0" applyNumberFormat="1" applyFont="1" applyFill="1" applyBorder="1" applyAlignment="1" applyProtection="1">
      <alignment horizontal="left" vertical="top"/>
    </xf>
    <xf numFmtId="16" fontId="32" fillId="2" borderId="13" xfId="0" applyNumberFormat="1" applyFont="1" applyFill="1" applyBorder="1" applyAlignment="1" applyProtection="1">
      <alignment horizontal="left" vertical="top"/>
    </xf>
    <xf numFmtId="16" fontId="32" fillId="2" borderId="21" xfId="0" applyNumberFormat="1" applyFont="1" applyFill="1" applyBorder="1" applyAlignment="1" applyProtection="1">
      <alignment horizontal="left" vertical="top"/>
    </xf>
    <xf numFmtId="1" fontId="40" fillId="5" borderId="23" xfId="0" applyNumberFormat="1" applyFont="1" applyFill="1" applyBorder="1" applyAlignment="1" applyProtection="1">
      <alignment horizontal="left" vertical="top"/>
      <protection locked="0"/>
    </xf>
    <xf numFmtId="1" fontId="40" fillId="5" borderId="14" xfId="0" applyNumberFormat="1" applyFont="1" applyFill="1" applyBorder="1" applyAlignment="1" applyProtection="1">
      <alignment horizontal="left" vertical="top"/>
      <protection locked="0"/>
    </xf>
    <xf numFmtId="1" fontId="40" fillId="5" borderId="12" xfId="0" applyNumberFormat="1" applyFont="1" applyFill="1" applyBorder="1" applyAlignment="1" applyProtection="1">
      <alignment horizontal="left" vertical="top"/>
      <protection locked="0"/>
    </xf>
    <xf numFmtId="165" fontId="33" fillId="2" borderId="7" xfId="0" applyNumberFormat="1" applyFont="1" applyFill="1" applyBorder="1" applyAlignment="1" applyProtection="1">
      <alignment horizontal="left"/>
    </xf>
    <xf numFmtId="0" fontId="32" fillId="0" borderId="7" xfId="0" applyFont="1" applyBorder="1" applyAlignment="1" applyProtection="1"/>
    <xf numFmtId="0" fontId="32" fillId="0" borderId="8" xfId="0" applyFont="1" applyBorder="1" applyAlignment="1" applyProtection="1"/>
    <xf numFmtId="0" fontId="32" fillId="2" borderId="22" xfId="0" applyFont="1" applyFill="1" applyBorder="1" applyAlignment="1" applyProtection="1"/>
    <xf numFmtId="0" fontId="32" fillId="2" borderId="0" xfId="0" applyFont="1" applyFill="1" applyBorder="1" applyAlignment="1" applyProtection="1"/>
    <xf numFmtId="0" fontId="32" fillId="0" borderId="5" xfId="0" applyFont="1" applyBorder="1" applyAlignment="1" applyProtection="1"/>
    <xf numFmtId="0" fontId="32" fillId="2" borderId="20" xfId="0" applyFont="1" applyFill="1" applyBorder="1" applyAlignment="1" applyProtection="1"/>
    <xf numFmtId="0" fontId="32" fillId="0" borderId="13" xfId="0" applyFont="1" applyBorder="1" applyAlignment="1" applyProtection="1"/>
    <xf numFmtId="0" fontId="32" fillId="0" borderId="10" xfId="0" applyFont="1" applyBorder="1" applyAlignment="1" applyProtection="1"/>
    <xf numFmtId="14" fontId="40" fillId="5" borderId="6" xfId="0" applyNumberFormat="1" applyFont="1" applyFill="1" applyBorder="1" applyAlignment="1" applyProtection="1">
      <alignment horizontal="left"/>
      <protection locked="0"/>
    </xf>
    <xf numFmtId="14" fontId="40" fillId="5" borderId="7" xfId="0" applyNumberFormat="1" applyFont="1" applyFill="1" applyBorder="1" applyAlignment="1" applyProtection="1">
      <alignment horizontal="left"/>
      <protection locked="0"/>
    </xf>
    <xf numFmtId="14" fontId="40" fillId="5" borderId="8" xfId="0" applyNumberFormat="1" applyFont="1" applyFill="1" applyBorder="1" applyAlignment="1" applyProtection="1">
      <alignment horizontal="left"/>
      <protection locked="0"/>
    </xf>
    <xf numFmtId="0" fontId="2" fillId="2" borderId="0" xfId="0" applyFont="1" applyFill="1" applyBorder="1" applyAlignment="1" applyProtection="1">
      <alignment horizontal="left"/>
    </xf>
    <xf numFmtId="0" fontId="0" fillId="2" borderId="0" xfId="0" applyFill="1" applyAlignment="1" applyProtection="1">
      <alignment horizontal="left"/>
    </xf>
    <xf numFmtId="14" fontId="40" fillId="5" borderId="23" xfId="0" applyNumberFormat="1" applyFont="1" applyFill="1" applyBorder="1" applyAlignment="1" applyProtection="1">
      <alignment horizontal="left"/>
      <protection locked="0"/>
    </xf>
    <xf numFmtId="14" fontId="40" fillId="5" borderId="14" xfId="0" applyNumberFormat="1" applyFont="1" applyFill="1" applyBorder="1" applyAlignment="1" applyProtection="1">
      <alignment horizontal="left"/>
      <protection locked="0"/>
    </xf>
    <xf numFmtId="14" fontId="40" fillId="5" borderId="24" xfId="0" applyNumberFormat="1" applyFont="1" applyFill="1" applyBorder="1" applyAlignment="1" applyProtection="1">
      <alignment horizontal="left"/>
      <protection locked="0"/>
    </xf>
    <xf numFmtId="16" fontId="45" fillId="5" borderId="22" xfId="1" applyNumberFormat="1" applyFont="1" applyFill="1" applyBorder="1" applyAlignment="1" applyProtection="1">
      <alignment horizontal="left" vertical="top" wrapText="1" shrinkToFit="1"/>
      <protection locked="0"/>
    </xf>
    <xf numFmtId="16" fontId="45" fillId="5" borderId="0" xfId="1" applyNumberFormat="1" applyFont="1" applyFill="1" applyBorder="1" applyAlignment="1" applyProtection="1">
      <alignment horizontal="left" vertical="top" shrinkToFit="1"/>
      <protection locked="0"/>
    </xf>
    <xf numFmtId="0" fontId="42" fillId="5" borderId="0" xfId="0" applyFont="1" applyFill="1" applyBorder="1" applyAlignment="1" applyProtection="1">
      <alignment horizontal="left" vertical="top" shrinkToFit="1"/>
      <protection locked="0"/>
    </xf>
    <xf numFmtId="0" fontId="42" fillId="5" borderId="5" xfId="0" applyFont="1" applyFill="1" applyBorder="1" applyAlignment="1" applyProtection="1">
      <protection locked="0"/>
    </xf>
    <xf numFmtId="0" fontId="29" fillId="2" borderId="22" xfId="0" applyFont="1" applyFill="1" applyBorder="1" applyAlignment="1" applyProtection="1">
      <alignment horizontal="left" vertical="top"/>
    </xf>
    <xf numFmtId="0" fontId="29" fillId="2" borderId="0" xfId="0" applyFont="1" applyFill="1" applyBorder="1" applyAlignment="1" applyProtection="1">
      <alignment horizontal="left" vertical="top"/>
    </xf>
    <xf numFmtId="0" fontId="29" fillId="0" borderId="5" xfId="0" applyFont="1" applyBorder="1" applyAlignment="1" applyProtection="1"/>
    <xf numFmtId="49" fontId="41" fillId="5" borderId="22" xfId="0" applyNumberFormat="1" applyFont="1" applyFill="1" applyBorder="1" applyAlignment="1" applyProtection="1">
      <alignment horizontal="left" vertical="top"/>
      <protection locked="0"/>
    </xf>
    <xf numFmtId="49" fontId="41" fillId="5" borderId="0" xfId="0" applyNumberFormat="1" applyFont="1" applyFill="1" applyBorder="1" applyAlignment="1" applyProtection="1">
      <alignment horizontal="left" vertical="top"/>
      <protection locked="0"/>
    </xf>
    <xf numFmtId="49" fontId="42" fillId="5" borderId="0" xfId="0" applyNumberFormat="1" applyFont="1" applyFill="1" applyBorder="1" applyAlignment="1" applyProtection="1">
      <alignment horizontal="left" vertical="top"/>
      <protection locked="0"/>
    </xf>
    <xf numFmtId="49" fontId="42" fillId="5" borderId="5" xfId="0" applyNumberFormat="1" applyFont="1" applyFill="1" applyBorder="1" applyAlignment="1" applyProtection="1">
      <protection locked="0"/>
    </xf>
    <xf numFmtId="0" fontId="41" fillId="5" borderId="22" xfId="0" applyFont="1" applyFill="1" applyBorder="1" applyAlignment="1" applyProtection="1">
      <protection locked="0"/>
    </xf>
    <xf numFmtId="0" fontId="41" fillId="5" borderId="0" xfId="0" applyFont="1" applyFill="1" applyBorder="1" applyAlignment="1" applyProtection="1">
      <protection locked="0"/>
    </xf>
    <xf numFmtId="0" fontId="29" fillId="2" borderId="9" xfId="0" applyFont="1" applyFill="1" applyBorder="1" applyAlignment="1" applyProtection="1">
      <alignment vertical="top"/>
    </xf>
    <xf numFmtId="0" fontId="29" fillId="2" borderId="0" xfId="0" applyFont="1" applyFill="1" applyBorder="1" applyAlignment="1" applyProtection="1">
      <alignment vertical="top"/>
    </xf>
    <xf numFmtId="0" fontId="29" fillId="0" borderId="0" xfId="0" applyFont="1" applyBorder="1" applyAlignment="1" applyProtection="1">
      <alignment vertical="top"/>
    </xf>
    <xf numFmtId="0" fontId="29" fillId="0" borderId="28" xfId="0" applyFont="1" applyBorder="1" applyAlignment="1" applyProtection="1">
      <alignment vertical="top"/>
    </xf>
    <xf numFmtId="0" fontId="29" fillId="2" borderId="4" xfId="0" applyFont="1" applyFill="1" applyBorder="1" applyAlignment="1" applyProtection="1"/>
    <xf numFmtId="0" fontId="29" fillId="2" borderId="0" xfId="0" applyFont="1" applyFill="1" applyBorder="1" applyAlignment="1" applyProtection="1"/>
    <xf numFmtId="0" fontId="29" fillId="2" borderId="28" xfId="0" applyFont="1" applyFill="1" applyBorder="1" applyAlignment="1" applyProtection="1"/>
    <xf numFmtId="0" fontId="29" fillId="2" borderId="4" xfId="0" applyFont="1" applyFill="1" applyBorder="1" applyAlignment="1" applyProtection="1">
      <alignment horizontal="left" vertical="top"/>
    </xf>
    <xf numFmtId="0" fontId="29" fillId="2" borderId="28" xfId="0" applyFont="1" applyFill="1" applyBorder="1" applyAlignment="1" applyProtection="1">
      <alignment horizontal="left" vertical="top"/>
    </xf>
    <xf numFmtId="0" fontId="29" fillId="2" borderId="4" xfId="0" applyFont="1" applyFill="1" applyBorder="1" applyAlignment="1" applyProtection="1">
      <alignment horizontal="left" vertical="top"/>
      <protection locked="0"/>
    </xf>
    <xf numFmtId="0" fontId="29" fillId="2" borderId="0" xfId="0" applyFont="1" applyFill="1" applyBorder="1" applyAlignment="1" applyProtection="1">
      <alignment horizontal="left" vertical="top"/>
      <protection locked="0"/>
    </xf>
    <xf numFmtId="0" fontId="29" fillId="2" borderId="28" xfId="0" applyFont="1" applyFill="1" applyBorder="1" applyAlignment="1" applyProtection="1">
      <alignment horizontal="left" vertical="top"/>
      <protection locked="0"/>
    </xf>
    <xf numFmtId="0" fontId="29" fillId="0" borderId="0" xfId="0" applyFont="1" applyBorder="1" applyAlignment="1" applyProtection="1">
      <alignment horizontal="left" vertical="top"/>
    </xf>
    <xf numFmtId="0" fontId="29" fillId="0" borderId="28" xfId="0" applyFont="1" applyBorder="1" applyAlignment="1" applyProtection="1">
      <alignment horizontal="left" vertical="top"/>
    </xf>
    <xf numFmtId="16" fontId="41" fillId="5" borderId="11" xfId="0" applyNumberFormat="1" applyFont="1" applyFill="1" applyBorder="1" applyAlignment="1" applyProtection="1">
      <alignment horizontal="left" vertical="top"/>
      <protection locked="0"/>
    </xf>
    <xf numFmtId="16" fontId="41" fillId="5" borderId="14" xfId="0" applyNumberFormat="1" applyFont="1" applyFill="1" applyBorder="1" applyAlignment="1" applyProtection="1">
      <alignment horizontal="left" vertical="top"/>
      <protection locked="0"/>
    </xf>
    <xf numFmtId="16" fontId="41" fillId="5" borderId="12" xfId="0" applyNumberFormat="1" applyFont="1" applyFill="1" applyBorder="1" applyAlignment="1" applyProtection="1">
      <alignment horizontal="left" vertical="top"/>
      <protection locked="0"/>
    </xf>
    <xf numFmtId="0" fontId="29" fillId="2" borderId="19" xfId="0" applyFont="1" applyFill="1" applyBorder="1" applyAlignment="1" applyProtection="1">
      <alignment horizontal="left" vertical="top"/>
    </xf>
    <xf numFmtId="0" fontId="29" fillId="2" borderId="2" xfId="0" applyFont="1" applyFill="1" applyBorder="1" applyAlignment="1" applyProtection="1">
      <alignment horizontal="left" vertical="top"/>
    </xf>
    <xf numFmtId="16" fontId="32" fillId="2" borderId="20" xfId="0" applyNumberFormat="1" applyFont="1" applyFill="1" applyBorder="1" applyAlignment="1" applyProtection="1"/>
    <xf numFmtId="16" fontId="32" fillId="2" borderId="13" xfId="0" applyNumberFormat="1" applyFont="1" applyFill="1" applyBorder="1" applyAlignment="1" applyProtection="1"/>
    <xf numFmtId="16" fontId="32" fillId="2" borderId="10" xfId="0" applyNumberFormat="1" applyFont="1" applyFill="1" applyBorder="1" applyAlignment="1" applyProtection="1"/>
    <xf numFmtId="1" fontId="41" fillId="5" borderId="11" xfId="0" applyNumberFormat="1" applyFont="1" applyFill="1" applyBorder="1" applyAlignment="1" applyProtection="1">
      <alignment horizontal="left" vertical="top"/>
      <protection locked="0"/>
    </xf>
    <xf numFmtId="1" fontId="41" fillId="5" borderId="14" xfId="0" applyNumberFormat="1" applyFont="1" applyFill="1" applyBorder="1" applyAlignment="1" applyProtection="1">
      <alignment horizontal="left" vertical="top"/>
      <protection locked="0"/>
    </xf>
    <xf numFmtId="1" fontId="41" fillId="5" borderId="12" xfId="0" applyNumberFormat="1" applyFont="1" applyFill="1" applyBorder="1" applyAlignment="1" applyProtection="1">
      <alignment horizontal="left" vertical="top"/>
      <protection locked="0"/>
    </xf>
    <xf numFmtId="0" fontId="28" fillId="2" borderId="15" xfId="0" applyFont="1" applyFill="1" applyBorder="1" applyAlignment="1" applyProtection="1">
      <alignment horizontal="left" vertical="center"/>
    </xf>
    <xf numFmtId="0" fontId="28" fillId="2" borderId="17" xfId="0" applyFont="1" applyFill="1" applyBorder="1" applyAlignment="1" applyProtection="1">
      <alignment horizontal="left" vertical="center"/>
    </xf>
    <xf numFmtId="0" fontId="28" fillId="2" borderId="18" xfId="0" applyFont="1" applyFill="1" applyBorder="1" applyAlignment="1" applyProtection="1">
      <alignment horizontal="left" vertical="center"/>
    </xf>
    <xf numFmtId="0" fontId="29" fillId="2" borderId="27" xfId="0" applyFont="1" applyFill="1" applyBorder="1" applyAlignment="1" applyProtection="1">
      <alignment horizontal="left" vertical="top"/>
    </xf>
    <xf numFmtId="0" fontId="3" fillId="2" borderId="20" xfId="0" applyFont="1" applyFill="1" applyBorder="1" applyAlignment="1" applyProtection="1">
      <alignment horizontal="left" vertical="center"/>
    </xf>
    <xf numFmtId="0" fontId="3" fillId="2" borderId="13" xfId="0" applyFont="1" applyFill="1" applyBorder="1" applyAlignment="1" applyProtection="1">
      <alignment horizontal="left" vertical="center"/>
    </xf>
    <xf numFmtId="0" fontId="3" fillId="2" borderId="10" xfId="0" applyFont="1" applyFill="1" applyBorder="1" applyAlignment="1" applyProtection="1">
      <alignment horizontal="left" vertical="center"/>
    </xf>
    <xf numFmtId="0" fontId="29" fillId="2" borderId="9" xfId="0" applyFont="1" applyFill="1" applyBorder="1" applyAlignment="1" applyProtection="1">
      <alignment horizontal="left" vertical="top"/>
    </xf>
    <xf numFmtId="0" fontId="29" fillId="2" borderId="13" xfId="0" applyFont="1" applyFill="1" applyBorder="1" applyAlignment="1" applyProtection="1">
      <alignment horizontal="left" vertical="top"/>
    </xf>
    <xf numFmtId="0" fontId="29" fillId="0" borderId="13" xfId="0" applyFont="1" applyBorder="1" applyAlignment="1" applyProtection="1">
      <alignment horizontal="left" vertical="top"/>
    </xf>
    <xf numFmtId="0" fontId="29" fillId="0" borderId="10" xfId="0" applyFont="1" applyBorder="1" applyAlignment="1" applyProtection="1">
      <alignment horizontal="left" vertical="top"/>
    </xf>
    <xf numFmtId="0" fontId="3" fillId="2" borderId="4" xfId="0" applyFont="1" applyFill="1" applyBorder="1" applyAlignment="1" applyProtection="1">
      <alignment horizontal="left" vertical="center"/>
    </xf>
    <xf numFmtId="0" fontId="3" fillId="2" borderId="0" xfId="0" applyFont="1" applyFill="1" applyBorder="1" applyAlignment="1" applyProtection="1">
      <alignment horizontal="left" vertical="center"/>
    </xf>
    <xf numFmtId="0" fontId="3" fillId="2" borderId="28" xfId="0" applyFont="1" applyFill="1" applyBorder="1" applyAlignment="1" applyProtection="1">
      <alignment horizontal="left" vertical="center"/>
    </xf>
    <xf numFmtId="49" fontId="41" fillId="5" borderId="26" xfId="0" applyNumberFormat="1" applyFont="1" applyFill="1" applyBorder="1" applyAlignment="1" applyProtection="1">
      <alignment horizontal="left" vertical="top"/>
      <protection locked="0"/>
    </xf>
    <xf numFmtId="49" fontId="41" fillId="5" borderId="7" xfId="0" applyNumberFormat="1" applyFont="1" applyFill="1" applyBorder="1" applyAlignment="1" applyProtection="1">
      <alignment horizontal="left" vertical="top"/>
      <protection locked="0"/>
    </xf>
    <xf numFmtId="49" fontId="42" fillId="5" borderId="7" xfId="0" applyNumberFormat="1" applyFont="1" applyFill="1" applyBorder="1" applyAlignment="1" applyProtection="1">
      <alignment horizontal="left" vertical="top"/>
      <protection locked="0"/>
    </xf>
    <xf numFmtId="49" fontId="42" fillId="5" borderId="25" xfId="0" applyNumberFormat="1" applyFont="1" applyFill="1" applyBorder="1" applyAlignment="1" applyProtection="1">
      <alignment horizontal="left" vertical="top"/>
      <protection locked="0"/>
    </xf>
    <xf numFmtId="0" fontId="32" fillId="2" borderId="19" xfId="0" applyFont="1" applyFill="1" applyBorder="1" applyAlignment="1" applyProtection="1">
      <alignment horizontal="left" vertical="top"/>
    </xf>
    <xf numFmtId="0" fontId="32" fillId="2" borderId="2" xfId="0" applyFont="1" applyFill="1" applyBorder="1" applyAlignment="1" applyProtection="1">
      <alignment horizontal="left" vertical="top"/>
    </xf>
    <xf numFmtId="0" fontId="44" fillId="5" borderId="22" xfId="1" applyFont="1" applyFill="1" applyBorder="1" applyAlignment="1" applyProtection="1">
      <alignment horizontal="left" shrinkToFit="1"/>
      <protection locked="0"/>
    </xf>
    <xf numFmtId="0" fontId="44" fillId="5" borderId="0" xfId="1" applyFont="1" applyFill="1" applyBorder="1" applyAlignment="1" applyProtection="1">
      <alignment horizontal="left" shrinkToFit="1"/>
      <protection locked="0"/>
    </xf>
    <xf numFmtId="0" fontId="40" fillId="5" borderId="0" xfId="0" applyFont="1" applyFill="1" applyBorder="1" applyAlignment="1" applyProtection="1">
      <alignment horizontal="left" shrinkToFit="1"/>
      <protection locked="0"/>
    </xf>
    <xf numFmtId="0" fontId="32" fillId="2" borderId="27" xfId="0" applyFont="1" applyFill="1" applyBorder="1" applyAlignment="1" applyProtection="1">
      <alignment horizontal="left" vertical="top"/>
    </xf>
    <xf numFmtId="0" fontId="41" fillId="5" borderId="26" xfId="0" applyFont="1" applyFill="1" applyBorder="1" applyAlignment="1" applyProtection="1">
      <protection locked="0"/>
    </xf>
    <xf numFmtId="0" fontId="41" fillId="5" borderId="7" xfId="0" applyFont="1" applyFill="1" applyBorder="1" applyAlignment="1" applyProtection="1">
      <protection locked="0"/>
    </xf>
    <xf numFmtId="0" fontId="42" fillId="5" borderId="8" xfId="0" applyFont="1" applyFill="1" applyBorder="1" applyAlignment="1" applyProtection="1">
      <protection locked="0"/>
    </xf>
    <xf numFmtId="0" fontId="42" fillId="5" borderId="14" xfId="0" applyFont="1" applyFill="1" applyBorder="1" applyAlignment="1" applyProtection="1">
      <alignment horizontal="left" vertical="top"/>
      <protection locked="0"/>
    </xf>
    <xf numFmtId="0" fontId="42" fillId="5" borderId="12" xfId="0" applyFont="1" applyFill="1" applyBorder="1" applyAlignment="1" applyProtection="1">
      <alignment horizontal="left" vertical="top"/>
      <protection locked="0"/>
    </xf>
    <xf numFmtId="0" fontId="35" fillId="5" borderId="22" xfId="0" applyFont="1" applyFill="1" applyBorder="1" applyAlignment="1" applyProtection="1">
      <alignment vertical="center"/>
      <protection locked="0"/>
    </xf>
    <xf numFmtId="0" fontId="36" fillId="5" borderId="0" xfId="0" applyFont="1" applyFill="1" applyAlignment="1" applyProtection="1">
      <alignment vertical="center"/>
      <protection locked="0"/>
    </xf>
    <xf numFmtId="0" fontId="36" fillId="5" borderId="5" xfId="0" applyFont="1" applyFill="1" applyBorder="1" applyAlignment="1" applyProtection="1">
      <alignment vertical="center"/>
      <protection locked="0"/>
    </xf>
    <xf numFmtId="0" fontId="32" fillId="2" borderId="20" xfId="0" applyFont="1" applyFill="1" applyBorder="1" applyAlignment="1" applyProtection="1">
      <alignment vertical="top" wrapText="1"/>
    </xf>
    <xf numFmtId="0" fontId="32" fillId="0" borderId="10" xfId="0" applyFont="1" applyBorder="1" applyAlignment="1" applyProtection="1">
      <alignment horizontal="left" vertical="top"/>
    </xf>
    <xf numFmtId="49" fontId="40" fillId="5" borderId="26" xfId="0" applyNumberFormat="1" applyFont="1" applyFill="1" applyBorder="1" applyAlignment="1" applyProtection="1">
      <alignment horizontal="left" vertical="top"/>
      <protection locked="0"/>
    </xf>
    <xf numFmtId="49" fontId="40" fillId="5" borderId="7" xfId="0" applyNumberFormat="1" applyFont="1" applyFill="1" applyBorder="1" applyAlignment="1" applyProtection="1">
      <alignment horizontal="left" vertical="top"/>
      <protection locked="0"/>
    </xf>
    <xf numFmtId="49" fontId="43" fillId="5" borderId="7" xfId="0" applyNumberFormat="1" applyFont="1" applyFill="1" applyBorder="1" applyAlignment="1" applyProtection="1">
      <alignment horizontal="left" vertical="top"/>
      <protection locked="0"/>
    </xf>
    <xf numFmtId="49" fontId="43" fillId="5" borderId="25" xfId="0" applyNumberFormat="1" applyFont="1" applyFill="1" applyBorder="1" applyAlignment="1" applyProtection="1">
      <alignment horizontal="left" vertical="top"/>
      <protection locked="0"/>
    </xf>
    <xf numFmtId="0" fontId="32" fillId="2" borderId="22" xfId="0" applyFont="1" applyFill="1" applyBorder="1" applyAlignment="1" applyProtection="1">
      <alignment horizontal="left" vertical="top" wrapText="1"/>
    </xf>
    <xf numFmtId="0" fontId="32" fillId="2" borderId="10" xfId="0" applyFont="1" applyFill="1" applyBorder="1" applyAlignment="1" applyProtection="1">
      <alignment horizontal="left" vertical="top" wrapText="1"/>
    </xf>
    <xf numFmtId="0" fontId="32" fillId="2" borderId="9" xfId="0" applyFont="1" applyFill="1" applyBorder="1" applyAlignment="1" applyProtection="1">
      <alignment vertical="top"/>
    </xf>
    <xf numFmtId="0" fontId="32" fillId="0" borderId="13" xfId="0" applyFont="1" applyBorder="1" applyAlignment="1" applyProtection="1">
      <alignment vertical="top"/>
    </xf>
    <xf numFmtId="0" fontId="32" fillId="0" borderId="10" xfId="0" applyFont="1" applyBorder="1" applyAlignment="1" applyProtection="1">
      <alignment vertical="top"/>
    </xf>
    <xf numFmtId="16" fontId="40" fillId="5" borderId="11" xfId="0" applyNumberFormat="1" applyFont="1" applyFill="1" applyBorder="1" applyAlignment="1" applyProtection="1">
      <alignment horizontal="left" vertical="top"/>
      <protection locked="0"/>
    </xf>
    <xf numFmtId="49" fontId="40" fillId="5" borderId="22" xfId="0" applyNumberFormat="1" applyFont="1" applyFill="1" applyBorder="1" applyAlignment="1" applyProtection="1">
      <alignment horizontal="left" vertical="top"/>
      <protection locked="0"/>
    </xf>
    <xf numFmtId="49" fontId="40" fillId="5" borderId="0" xfId="0" applyNumberFormat="1" applyFont="1" applyFill="1" applyBorder="1" applyAlignment="1" applyProtection="1">
      <alignment horizontal="left" vertical="top"/>
      <protection locked="0"/>
    </xf>
    <xf numFmtId="49" fontId="40" fillId="5" borderId="28" xfId="0" applyNumberFormat="1" applyFont="1" applyFill="1" applyBorder="1" applyAlignment="1" applyProtection="1">
      <alignment horizontal="left" vertical="top"/>
      <protection locked="0"/>
    </xf>
    <xf numFmtId="49" fontId="40" fillId="5" borderId="11" xfId="0" applyNumberFormat="1" applyFont="1" applyFill="1" applyBorder="1" applyAlignment="1" applyProtection="1">
      <alignment horizontal="left" vertical="top"/>
      <protection locked="0"/>
    </xf>
    <xf numFmtId="49" fontId="40" fillId="5" borderId="14" xfId="0" applyNumberFormat="1" applyFont="1" applyFill="1" applyBorder="1" applyAlignment="1" applyProtection="1">
      <alignment horizontal="left" vertical="top"/>
      <protection locked="0"/>
    </xf>
    <xf numFmtId="49" fontId="40" fillId="5" borderId="12" xfId="0" applyNumberFormat="1" applyFont="1" applyFill="1" applyBorder="1" applyAlignment="1" applyProtection="1">
      <alignment horizontal="left" vertical="top"/>
      <protection locked="0"/>
    </xf>
    <xf numFmtId="0" fontId="32" fillId="0" borderId="29" xfId="0" applyFont="1" applyBorder="1" applyAlignment="1" applyProtection="1">
      <alignment horizontal="left"/>
    </xf>
    <xf numFmtId="0" fontId="0" fillId="0" borderId="17" xfId="0" applyBorder="1" applyAlignment="1" applyProtection="1">
      <alignment horizontal="left"/>
    </xf>
    <xf numFmtId="49" fontId="43" fillId="5" borderId="0" xfId="0" applyNumberFormat="1" applyFont="1" applyFill="1" applyBorder="1" applyAlignment="1" applyProtection="1">
      <alignment horizontal="left" vertical="top"/>
      <protection locked="0"/>
    </xf>
    <xf numFmtId="49" fontId="43" fillId="5" borderId="28" xfId="0" applyNumberFormat="1" applyFont="1" applyFill="1" applyBorder="1" applyAlignment="1" applyProtection="1">
      <alignment horizontal="left" vertical="top"/>
      <protection locked="0"/>
    </xf>
    <xf numFmtId="0" fontId="40" fillId="5" borderId="22" xfId="0" applyFont="1" applyFill="1" applyBorder="1" applyAlignment="1" applyProtection="1">
      <alignment horizontal="left" vertical="center"/>
      <protection locked="0"/>
    </xf>
    <xf numFmtId="0" fontId="40" fillId="5" borderId="0" xfId="0" applyFont="1" applyFill="1" applyBorder="1" applyAlignment="1" applyProtection="1">
      <alignment horizontal="left" vertical="center"/>
      <protection locked="0"/>
    </xf>
    <xf numFmtId="0" fontId="40" fillId="0" borderId="44" xfId="0" applyFont="1" applyFill="1" applyBorder="1" applyAlignment="1" applyProtection="1">
      <alignment horizontal="left"/>
    </xf>
    <xf numFmtId="0" fontId="32" fillId="2" borderId="4" xfId="0" applyFont="1" applyFill="1" applyBorder="1" applyAlignment="1" applyProtection="1">
      <alignment vertical="top" wrapText="1"/>
    </xf>
    <xf numFmtId="0" fontId="32" fillId="0" borderId="0" xfId="0" applyFont="1" applyBorder="1" applyAlignment="1" applyProtection="1">
      <alignment vertical="top"/>
    </xf>
    <xf numFmtId="0" fontId="32" fillId="0" borderId="28" xfId="0" applyFont="1" applyBorder="1" applyAlignment="1" applyProtection="1">
      <alignment horizontal="left" vertical="top" wrapText="1"/>
    </xf>
    <xf numFmtId="0" fontId="32" fillId="2" borderId="0" xfId="0" applyFont="1" applyFill="1" applyBorder="1" applyAlignment="1" applyProtection="1">
      <alignment horizontal="left" vertical="top"/>
    </xf>
    <xf numFmtId="49" fontId="40" fillId="5" borderId="22" xfId="0" applyNumberFormat="1" applyFont="1" applyFill="1" applyBorder="1" applyAlignment="1" applyProtection="1">
      <protection locked="0"/>
    </xf>
    <xf numFmtId="49" fontId="40" fillId="5" borderId="0" xfId="0" applyNumberFormat="1" applyFont="1" applyFill="1" applyBorder="1" applyAlignment="1" applyProtection="1">
      <protection locked="0"/>
    </xf>
    <xf numFmtId="49" fontId="43" fillId="5" borderId="5" xfId="0" applyNumberFormat="1" applyFont="1" applyFill="1" applyBorder="1" applyAlignment="1" applyProtection="1">
      <protection locked="0"/>
    </xf>
    <xf numFmtId="0" fontId="29" fillId="0" borderId="17" xfId="0" applyFont="1" applyBorder="1" applyAlignment="1" applyProtection="1">
      <alignment horizontal="right"/>
    </xf>
    <xf numFmtId="0" fontId="25" fillId="0" borderId="17" xfId="0" applyFont="1" applyBorder="1" applyAlignment="1" applyProtection="1">
      <alignment horizontal="right"/>
    </xf>
    <xf numFmtId="0" fontId="32" fillId="0" borderId="28" xfId="0" applyFont="1" applyBorder="1" applyAlignment="1" applyProtection="1">
      <alignment horizontal="left" vertical="top"/>
    </xf>
    <xf numFmtId="0" fontId="32" fillId="2" borderId="0" xfId="0" applyFont="1" applyFill="1" applyBorder="1" applyAlignment="1" applyProtection="1">
      <alignment vertical="top"/>
    </xf>
    <xf numFmtId="0" fontId="32" fillId="2" borderId="28" xfId="0" applyFont="1" applyFill="1" applyBorder="1" applyAlignment="1" applyProtection="1">
      <alignment vertical="top"/>
    </xf>
    <xf numFmtId="0" fontId="43" fillId="5" borderId="31" xfId="0" applyFont="1" applyFill="1" applyBorder="1" applyAlignment="1" applyProtection="1">
      <alignment horizontal="center"/>
      <protection locked="0"/>
    </xf>
    <xf numFmtId="0" fontId="32" fillId="2" borderId="29" xfId="0" applyFont="1" applyFill="1" applyBorder="1" applyAlignment="1" applyProtection="1">
      <alignment horizontal="left"/>
    </xf>
    <xf numFmtId="0" fontId="32" fillId="0" borderId="17" xfId="0" applyFont="1" applyBorder="1" applyAlignment="1" applyProtection="1">
      <alignment horizontal="left"/>
    </xf>
    <xf numFmtId="0" fontId="32" fillId="0" borderId="28" xfId="0" applyFont="1" applyBorder="1" applyAlignment="1" applyProtection="1">
      <alignment vertical="top"/>
    </xf>
    <xf numFmtId="0" fontId="40" fillId="5" borderId="34" xfId="0" applyFont="1" applyFill="1" applyBorder="1" applyAlignment="1" applyProtection="1">
      <alignment horizontal="left"/>
      <protection locked="0"/>
    </xf>
    <xf numFmtId="0" fontId="40" fillId="5" borderId="39" xfId="0" applyFont="1" applyFill="1" applyBorder="1" applyAlignment="1" applyProtection="1">
      <alignment horizontal="left"/>
      <protection locked="0"/>
    </xf>
    <xf numFmtId="0" fontId="40" fillId="5" borderId="35" xfId="0" applyFont="1" applyFill="1" applyBorder="1" applyAlignment="1" applyProtection="1">
      <alignment horizontal="left"/>
      <protection locked="0"/>
    </xf>
    <xf numFmtId="49" fontId="46" fillId="5" borderId="4" xfId="0" applyNumberFormat="1" applyFont="1" applyFill="1"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41" fillId="5" borderId="4" xfId="0" applyFont="1" applyFill="1" applyBorder="1" applyAlignment="1" applyProtection="1">
      <alignment vertical="top" wrapText="1"/>
      <protection locked="0"/>
    </xf>
    <xf numFmtId="0" fontId="0" fillId="0" borderId="0" xfId="0" applyBorder="1" applyAlignment="1" applyProtection="1">
      <alignment vertical="top" wrapText="1"/>
      <protection locked="0"/>
    </xf>
    <xf numFmtId="0" fontId="0" fillId="0" borderId="5" xfId="0" applyBorder="1" applyAlignment="1" applyProtection="1">
      <alignment vertical="top" wrapText="1"/>
      <protection locked="0"/>
    </xf>
    <xf numFmtId="0" fontId="41" fillId="5" borderId="6" xfId="0" applyFont="1" applyFill="1" applyBorder="1" applyAlignment="1" applyProtection="1">
      <alignment vertical="top" wrapText="1"/>
      <protection locked="0"/>
    </xf>
    <xf numFmtId="0" fontId="0" fillId="0" borderId="7" xfId="0" applyBorder="1" applyAlignment="1" applyProtection="1">
      <alignment vertical="top" wrapText="1"/>
      <protection locked="0"/>
    </xf>
    <xf numFmtId="0" fontId="0" fillId="0" borderId="8" xfId="0" applyBorder="1" applyAlignment="1" applyProtection="1">
      <alignment vertical="top" wrapText="1"/>
      <protection locked="0"/>
    </xf>
    <xf numFmtId="0" fontId="28" fillId="0" borderId="1" xfId="0" applyFont="1" applyFill="1" applyBorder="1" applyAlignment="1" applyProtection="1">
      <alignment horizontal="left" vertical="top"/>
    </xf>
    <xf numFmtId="0" fontId="28" fillId="0" borderId="2" xfId="0" applyFont="1" applyFill="1" applyBorder="1" applyAlignment="1" applyProtection="1">
      <alignment horizontal="left" vertical="top"/>
    </xf>
    <xf numFmtId="0" fontId="30" fillId="0" borderId="3" xfId="0" applyFont="1" applyFill="1" applyBorder="1" applyAlignment="1" applyProtection="1">
      <alignment horizontal="left" vertical="top"/>
    </xf>
    <xf numFmtId="0" fontId="30" fillId="0" borderId="3" xfId="0" applyFont="1" applyFill="1" applyBorder="1" applyAlignment="1" applyProtection="1"/>
    <xf numFmtId="0" fontId="34" fillId="2" borderId="1" xfId="0" applyFont="1" applyFill="1" applyBorder="1" applyAlignment="1" applyProtection="1">
      <alignment horizontal="left" vertical="top"/>
    </xf>
    <xf numFmtId="0" fontId="34" fillId="2" borderId="2" xfId="0" applyFont="1" applyFill="1" applyBorder="1" applyAlignment="1" applyProtection="1">
      <alignment horizontal="left" vertical="top"/>
    </xf>
    <xf numFmtId="0" fontId="32" fillId="0" borderId="3" xfId="0" applyFont="1" applyBorder="1" applyAlignment="1" applyProtection="1"/>
    <xf numFmtId="0" fontId="32" fillId="2" borderId="1" xfId="0" applyFont="1" applyFill="1" applyBorder="1" applyAlignment="1" applyProtection="1">
      <alignment horizontal="left" vertical="top"/>
    </xf>
    <xf numFmtId="0" fontId="32" fillId="0" borderId="2" xfId="0" applyFont="1" applyBorder="1" applyAlignment="1" applyProtection="1">
      <alignment horizontal="left" vertical="top"/>
    </xf>
    <xf numFmtId="0" fontId="32" fillId="2" borderId="39" xfId="0" applyFont="1" applyFill="1" applyBorder="1" applyAlignment="1" applyProtection="1">
      <alignment horizontal="right"/>
    </xf>
    <xf numFmtId="0" fontId="32" fillId="2" borderId="35" xfId="0" applyFont="1" applyFill="1" applyBorder="1" applyAlignment="1" applyProtection="1">
      <alignment horizontal="right"/>
    </xf>
    <xf numFmtId="0" fontId="32" fillId="2" borderId="34" xfId="0" applyFont="1" applyFill="1" applyBorder="1" applyAlignment="1" applyProtection="1"/>
    <xf numFmtId="0" fontId="32" fillId="2" borderId="39" xfId="0" applyFont="1" applyFill="1" applyBorder="1" applyAlignment="1" applyProtection="1"/>
    <xf numFmtId="0" fontId="32" fillId="2" borderId="35" xfId="0" applyFont="1" applyFill="1" applyBorder="1" applyAlignment="1" applyProtection="1"/>
    <xf numFmtId="0" fontId="40" fillId="5" borderId="4" xfId="0" applyFont="1" applyFill="1" applyBorder="1" applyAlignment="1" applyProtection="1">
      <alignment horizontal="left" vertical="top" wrapText="1"/>
      <protection locked="0"/>
    </xf>
    <xf numFmtId="0" fontId="40" fillId="5" borderId="0" xfId="0" applyFont="1" applyFill="1" applyBorder="1" applyAlignment="1" applyProtection="1">
      <alignment horizontal="left" vertical="top" wrapText="1"/>
      <protection locked="0"/>
    </xf>
    <xf numFmtId="0" fontId="40" fillId="5" borderId="5" xfId="0" applyFont="1" applyFill="1" applyBorder="1" applyAlignment="1" applyProtection="1">
      <alignment horizontal="left" vertical="top" wrapText="1"/>
      <protection locked="0"/>
    </xf>
    <xf numFmtId="0" fontId="40" fillId="5" borderId="6" xfId="0" applyFont="1" applyFill="1"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0" fillId="5" borderId="4" xfId="0" applyFill="1" applyBorder="1" applyAlignment="1" applyProtection="1">
      <protection locked="0"/>
    </xf>
    <xf numFmtId="0" fontId="0" fillId="5" borderId="0" xfId="0" applyFill="1" applyBorder="1" applyAlignment="1" applyProtection="1">
      <protection locked="0"/>
    </xf>
    <xf numFmtId="0" fontId="0" fillId="5" borderId="5" xfId="0" applyFill="1" applyBorder="1" applyAlignment="1" applyProtection="1">
      <protection locked="0"/>
    </xf>
    <xf numFmtId="0" fontId="0" fillId="5" borderId="6" xfId="0" applyFill="1" applyBorder="1" applyAlignment="1" applyProtection="1">
      <protection locked="0"/>
    </xf>
    <xf numFmtId="0" fontId="0" fillId="5" borderId="7" xfId="0" applyFill="1" applyBorder="1" applyAlignment="1" applyProtection="1">
      <protection locked="0"/>
    </xf>
    <xf numFmtId="0" fontId="0" fillId="5" borderId="8" xfId="0" applyFill="1" applyBorder="1" applyAlignment="1" applyProtection="1">
      <protection locked="0"/>
    </xf>
    <xf numFmtId="0" fontId="12" fillId="0" borderId="1" xfId="0" applyFont="1" applyFill="1" applyBorder="1" applyAlignment="1" applyProtection="1">
      <alignment horizontal="left" vertical="top"/>
    </xf>
    <xf numFmtId="0" fontId="12" fillId="0" borderId="2" xfId="0" applyFont="1" applyFill="1" applyBorder="1" applyAlignment="1" applyProtection="1">
      <alignment horizontal="left" vertical="top"/>
    </xf>
    <xf numFmtId="0" fontId="0" fillId="0" borderId="3" xfId="0" applyFill="1" applyBorder="1" applyAlignment="1" applyProtection="1">
      <alignment horizontal="left" vertical="top"/>
    </xf>
    <xf numFmtId="0" fontId="0" fillId="0" borderId="3" xfId="0" applyFill="1" applyBorder="1" applyAlignment="1" applyProtection="1"/>
    <xf numFmtId="49" fontId="17" fillId="5" borderId="4" xfId="0" applyNumberFormat="1"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5" xfId="0" applyFill="1" applyBorder="1" applyAlignment="1" applyProtection="1">
      <alignment horizontal="left" vertical="top" wrapText="1"/>
      <protection locked="0"/>
    </xf>
    <xf numFmtId="0" fontId="0" fillId="5" borderId="4"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8" xfId="0" applyFill="1" applyBorder="1" applyAlignment="1" applyProtection="1">
      <alignment horizontal="left" vertical="top" wrapText="1"/>
      <protection locked="0"/>
    </xf>
    <xf numFmtId="49" fontId="17" fillId="5" borderId="0" xfId="0" applyNumberFormat="1" applyFont="1" applyFill="1" applyBorder="1" applyAlignment="1" applyProtection="1">
      <alignment horizontal="left" vertical="top" wrapText="1"/>
      <protection locked="0"/>
    </xf>
    <xf numFmtId="49" fontId="17" fillId="5" borderId="5" xfId="0" applyNumberFormat="1" applyFont="1" applyFill="1" applyBorder="1" applyAlignment="1" applyProtection="1">
      <alignment horizontal="left" vertical="top" wrapText="1"/>
      <protection locked="0"/>
    </xf>
    <xf numFmtId="49" fontId="17" fillId="5" borderId="7" xfId="0" applyNumberFormat="1" applyFont="1" applyFill="1" applyBorder="1" applyAlignment="1" applyProtection="1">
      <alignment horizontal="left" vertical="top" wrapText="1"/>
      <protection locked="0"/>
    </xf>
    <xf numFmtId="49" fontId="17" fillId="5" borderId="8" xfId="0" applyNumberFormat="1" applyFont="1" applyFill="1" applyBorder="1" applyAlignment="1" applyProtection="1">
      <alignment horizontal="left" vertical="top" wrapText="1"/>
      <protection locked="0"/>
    </xf>
    <xf numFmtId="0" fontId="18" fillId="5" borderId="30" xfId="0" applyFont="1" applyFill="1" applyBorder="1" applyAlignment="1" applyProtection="1">
      <alignment horizontal="left"/>
      <protection locked="0"/>
    </xf>
    <xf numFmtId="0" fontId="18" fillId="5" borderId="33" xfId="0" applyFont="1" applyFill="1" applyBorder="1" applyAlignment="1" applyProtection="1">
      <alignment horizontal="left"/>
      <protection locked="0"/>
    </xf>
    <xf numFmtId="0" fontId="18" fillId="5" borderId="31" xfId="0" applyFont="1" applyFill="1" applyBorder="1" applyAlignment="1" applyProtection="1">
      <alignment horizontal="left"/>
      <protection locked="0"/>
    </xf>
    <xf numFmtId="1" fontId="7" fillId="5" borderId="32" xfId="0" applyNumberFormat="1" applyFont="1" applyFill="1" applyBorder="1" applyAlignment="1" applyProtection="1">
      <alignment horizontal="center"/>
      <protection locked="0"/>
    </xf>
    <xf numFmtId="1" fontId="0" fillId="5" borderId="31" xfId="0" applyNumberFormat="1" applyFill="1" applyBorder="1" applyAlignment="1" applyProtection="1">
      <alignment horizontal="center"/>
      <protection locked="0"/>
    </xf>
    <xf numFmtId="0" fontId="4" fillId="2" borderId="34" xfId="0" applyFont="1" applyFill="1" applyBorder="1" applyAlignment="1" applyProtection="1"/>
    <xf numFmtId="0" fontId="0" fillId="2" borderId="39" xfId="0" applyFill="1" applyBorder="1" applyAlignment="1" applyProtection="1"/>
    <xf numFmtId="0" fontId="0" fillId="2" borderId="35" xfId="0" applyFill="1" applyBorder="1" applyAlignment="1" applyProtection="1"/>
    <xf numFmtId="0" fontId="5" fillId="2" borderId="39" xfId="0" applyFont="1" applyFill="1" applyBorder="1" applyAlignment="1" applyProtection="1">
      <alignment horizontal="right"/>
    </xf>
    <xf numFmtId="0" fontId="0" fillId="2" borderId="39" xfId="0" applyFill="1" applyBorder="1" applyAlignment="1" applyProtection="1">
      <alignment horizontal="right"/>
    </xf>
    <xf numFmtId="0" fontId="0" fillId="2" borderId="35" xfId="0" applyFill="1" applyBorder="1" applyAlignment="1" applyProtection="1">
      <alignment horizontal="right"/>
    </xf>
    <xf numFmtId="0" fontId="5" fillId="2" borderId="1" xfId="0" applyFont="1" applyFill="1" applyBorder="1" applyAlignment="1" applyProtection="1">
      <alignment horizontal="left" vertical="top"/>
    </xf>
    <xf numFmtId="0" fontId="5" fillId="2" borderId="2" xfId="0" applyFont="1" applyFill="1" applyBorder="1" applyAlignment="1" applyProtection="1">
      <alignment horizontal="left" vertical="top"/>
    </xf>
    <xf numFmtId="0" fontId="0" fillId="0" borderId="2" xfId="0" applyBorder="1" applyAlignment="1" applyProtection="1">
      <alignment horizontal="left" vertical="top"/>
    </xf>
    <xf numFmtId="0" fontId="11" fillId="2" borderId="1" xfId="0" applyFont="1" applyFill="1" applyBorder="1" applyAlignment="1" applyProtection="1">
      <alignment horizontal="left" vertical="top"/>
    </xf>
    <xf numFmtId="0" fontId="11" fillId="2" borderId="2" xfId="0" applyFont="1" applyFill="1" applyBorder="1" applyAlignment="1" applyProtection="1">
      <alignment horizontal="left" vertical="top"/>
    </xf>
    <xf numFmtId="0" fontId="0" fillId="0" borderId="3" xfId="0" applyBorder="1" applyAlignment="1" applyProtection="1"/>
    <xf numFmtId="0" fontId="7" fillId="5" borderId="44" xfId="0" applyFont="1" applyFill="1" applyBorder="1" applyAlignment="1" applyProtection="1">
      <alignment horizontal="left"/>
      <protection locked="0"/>
    </xf>
    <xf numFmtId="1" fontId="7" fillId="0" borderId="44" xfId="0" applyNumberFormat="1" applyFont="1" applyFill="1" applyBorder="1" applyAlignment="1" applyProtection="1">
      <alignment horizontal="center"/>
    </xf>
    <xf numFmtId="0" fontId="0" fillId="0" borderId="44" xfId="0" applyFill="1" applyBorder="1" applyAlignment="1" applyProtection="1">
      <alignment horizontal="center"/>
    </xf>
    <xf numFmtId="0" fontId="7" fillId="5" borderId="23" xfId="0" applyFont="1" applyFill="1" applyBorder="1" applyAlignment="1" applyProtection="1">
      <alignment horizontal="left"/>
      <protection locked="0"/>
    </xf>
    <xf numFmtId="0" fontId="7" fillId="5" borderId="14" xfId="0" applyFont="1" applyFill="1" applyBorder="1" applyAlignment="1" applyProtection="1">
      <alignment horizontal="left"/>
      <protection locked="0"/>
    </xf>
    <xf numFmtId="0" fontId="7" fillId="5" borderId="12" xfId="0" applyFont="1" applyFill="1" applyBorder="1" applyAlignment="1" applyProtection="1">
      <alignment horizontal="left"/>
      <protection locked="0"/>
    </xf>
    <xf numFmtId="1" fontId="7" fillId="5" borderId="11" xfId="0" applyNumberFormat="1" applyFont="1" applyFill="1" applyBorder="1" applyAlignment="1" applyProtection="1">
      <alignment horizontal="center"/>
      <protection locked="0"/>
    </xf>
    <xf numFmtId="1" fontId="0" fillId="5" borderId="12" xfId="0" applyNumberFormat="1" applyFill="1" applyBorder="1" applyAlignment="1" applyProtection="1">
      <alignment horizontal="center"/>
      <protection locked="0"/>
    </xf>
    <xf numFmtId="0" fontId="7" fillId="5" borderId="30" xfId="0" applyFont="1" applyFill="1" applyBorder="1" applyAlignment="1" applyProtection="1">
      <alignment horizontal="left"/>
      <protection locked="0"/>
    </xf>
    <xf numFmtId="0" fontId="7" fillId="5" borderId="33" xfId="0" applyFont="1" applyFill="1" applyBorder="1" applyAlignment="1" applyProtection="1">
      <alignment horizontal="left"/>
      <protection locked="0"/>
    </xf>
    <xf numFmtId="0" fontId="7" fillId="5" borderId="31" xfId="0" applyFont="1" applyFill="1" applyBorder="1" applyAlignment="1" applyProtection="1">
      <alignment horizontal="left"/>
      <protection locked="0"/>
    </xf>
    <xf numFmtId="1" fontId="7" fillId="5" borderId="31" xfId="0" applyNumberFormat="1" applyFont="1" applyFill="1" applyBorder="1" applyAlignment="1" applyProtection="1">
      <alignment horizontal="center"/>
      <protection locked="0"/>
    </xf>
    <xf numFmtId="0" fontId="7" fillId="0" borderId="44" xfId="0" applyFont="1" applyFill="1" applyBorder="1" applyAlignment="1" applyProtection="1">
      <alignment horizontal="left"/>
    </xf>
    <xf numFmtId="0" fontId="12" fillId="0" borderId="15" xfId="0" applyFont="1" applyFill="1" applyBorder="1" applyAlignment="1" applyProtection="1">
      <alignment horizontal="left" vertical="center"/>
    </xf>
    <xf numFmtId="0" fontId="0" fillId="0" borderId="17" xfId="0" applyFill="1" applyBorder="1" applyAlignment="1" applyProtection="1">
      <alignment horizontal="left"/>
    </xf>
    <xf numFmtId="0" fontId="0" fillId="0" borderId="18" xfId="0" applyFill="1" applyBorder="1" applyAlignment="1" applyProtection="1">
      <alignment horizontal="left"/>
    </xf>
    <xf numFmtId="0" fontId="0" fillId="2" borderId="29" xfId="0" applyFill="1" applyBorder="1" applyAlignment="1" applyProtection="1">
      <alignment horizontal="left"/>
    </xf>
    <xf numFmtId="0" fontId="5" fillId="2" borderId="4" xfId="0" applyFont="1" applyFill="1" applyBorder="1" applyAlignment="1" applyProtection="1">
      <alignment vertical="top" wrapText="1"/>
    </xf>
    <xf numFmtId="0" fontId="5" fillId="2" borderId="0" xfId="0" applyFont="1" applyFill="1" applyBorder="1" applyAlignment="1" applyProtection="1">
      <alignment vertical="top"/>
    </xf>
    <xf numFmtId="0" fontId="5" fillId="2" borderId="28" xfId="0" applyFont="1" applyFill="1" applyBorder="1" applyAlignment="1" applyProtection="1">
      <alignment vertical="top"/>
    </xf>
    <xf numFmtId="0" fontId="5" fillId="2" borderId="22" xfId="0" applyFont="1" applyFill="1" applyBorder="1" applyAlignment="1" applyProtection="1">
      <alignment horizontal="left" vertical="top" wrapText="1"/>
    </xf>
    <xf numFmtId="0" fontId="5" fillId="2" borderId="10" xfId="0" applyFont="1" applyFill="1" applyBorder="1" applyAlignment="1" applyProtection="1">
      <alignment horizontal="left" vertical="top" wrapText="1"/>
    </xf>
    <xf numFmtId="0" fontId="5" fillId="2" borderId="9" xfId="0" applyFont="1" applyFill="1" applyBorder="1" applyAlignment="1" applyProtection="1">
      <alignment horizontal="left" vertical="top"/>
    </xf>
    <xf numFmtId="0" fontId="5" fillId="2" borderId="21" xfId="0" applyFont="1" applyFill="1" applyBorder="1" applyAlignment="1" applyProtection="1">
      <alignment horizontal="left" vertical="top"/>
    </xf>
    <xf numFmtId="0" fontId="0" fillId="0" borderId="0" xfId="0" applyBorder="1" applyAlignment="1" applyProtection="1">
      <alignment vertical="top"/>
    </xf>
    <xf numFmtId="0" fontId="0" fillId="0" borderId="28" xfId="0" applyBorder="1" applyAlignment="1" applyProtection="1">
      <alignment horizontal="left" vertical="top" wrapText="1"/>
    </xf>
    <xf numFmtId="0" fontId="5" fillId="0" borderId="11" xfId="0" applyFont="1" applyFill="1" applyBorder="1" applyAlignment="1" applyProtection="1">
      <alignment horizontal="left" vertical="top"/>
    </xf>
    <xf numFmtId="0" fontId="5" fillId="0" borderId="24" xfId="0" applyFont="1" applyFill="1" applyBorder="1" applyAlignment="1" applyProtection="1">
      <alignment horizontal="left" vertical="top"/>
    </xf>
    <xf numFmtId="0" fontId="0" fillId="5" borderId="31" xfId="0" applyFill="1" applyBorder="1" applyAlignment="1" applyProtection="1">
      <alignment horizontal="center"/>
      <protection locked="0"/>
    </xf>
    <xf numFmtId="0" fontId="7" fillId="5" borderId="34" xfId="0" applyFont="1" applyFill="1" applyBorder="1" applyAlignment="1" applyProtection="1">
      <alignment horizontal="left"/>
      <protection locked="0"/>
    </xf>
    <xf numFmtId="0" fontId="7" fillId="5" borderId="39" xfId="0" applyFont="1" applyFill="1" applyBorder="1" applyAlignment="1" applyProtection="1">
      <alignment horizontal="left"/>
      <protection locked="0"/>
    </xf>
    <xf numFmtId="0" fontId="7" fillId="5" borderId="35" xfId="0" applyFont="1" applyFill="1" applyBorder="1" applyAlignment="1" applyProtection="1">
      <alignment horizontal="left"/>
      <protection locked="0"/>
    </xf>
    <xf numFmtId="1" fontId="7" fillId="5" borderId="36" xfId="0" applyNumberFormat="1" applyFont="1" applyFill="1" applyBorder="1" applyAlignment="1" applyProtection="1">
      <alignment horizontal="center"/>
      <protection locked="0"/>
    </xf>
    <xf numFmtId="0" fontId="0" fillId="5" borderId="35" xfId="0" applyFill="1" applyBorder="1" applyAlignment="1" applyProtection="1">
      <alignment horizontal="center"/>
      <protection locked="0"/>
    </xf>
    <xf numFmtId="0" fontId="0" fillId="5" borderId="12" xfId="0" applyFill="1" applyBorder="1" applyAlignment="1" applyProtection="1">
      <alignment horizontal="center"/>
      <protection locked="0"/>
    </xf>
    <xf numFmtId="0" fontId="13" fillId="2" borderId="4" xfId="0" applyFont="1" applyFill="1" applyBorder="1" applyAlignment="1" applyProtection="1">
      <alignment vertical="top" wrapText="1"/>
    </xf>
    <xf numFmtId="0" fontId="13" fillId="0" borderId="0" xfId="0" applyFont="1" applyBorder="1" applyAlignment="1" applyProtection="1">
      <alignment vertical="top"/>
    </xf>
    <xf numFmtId="0" fontId="13" fillId="0" borderId="28" xfId="0" applyFont="1" applyBorder="1" applyAlignment="1" applyProtection="1">
      <alignment vertical="top"/>
    </xf>
    <xf numFmtId="0" fontId="5" fillId="2" borderId="22" xfId="0" applyFont="1" applyFill="1" applyBorder="1" applyAlignment="1" applyProtection="1">
      <alignment horizontal="left" vertical="top"/>
    </xf>
    <xf numFmtId="0" fontId="0" fillId="0" borderId="0" xfId="0" applyBorder="1" applyAlignment="1" applyProtection="1">
      <alignment horizontal="left" vertical="top"/>
    </xf>
    <xf numFmtId="0" fontId="0" fillId="0" borderId="28" xfId="0" applyBorder="1" applyAlignment="1" applyProtection="1">
      <alignment horizontal="left" vertical="top"/>
    </xf>
    <xf numFmtId="49" fontId="7" fillId="5" borderId="26" xfId="0" applyNumberFormat="1" applyFont="1" applyFill="1" applyBorder="1" applyAlignment="1" applyProtection="1">
      <alignment horizontal="left" vertical="top"/>
      <protection locked="0"/>
    </xf>
    <xf numFmtId="49" fontId="7" fillId="5" borderId="7" xfId="0" applyNumberFormat="1" applyFont="1" applyFill="1" applyBorder="1" applyAlignment="1" applyProtection="1">
      <alignment horizontal="left" vertical="top"/>
      <protection locked="0"/>
    </xf>
    <xf numFmtId="49" fontId="0" fillId="5" borderId="7" xfId="0" applyNumberFormat="1" applyFill="1" applyBorder="1" applyAlignment="1" applyProtection="1">
      <alignment horizontal="left" vertical="top"/>
      <protection locked="0"/>
    </xf>
    <xf numFmtId="49" fontId="0" fillId="5" borderId="25" xfId="0" applyNumberFormat="1" applyFill="1" applyBorder="1" applyAlignment="1" applyProtection="1">
      <alignment horizontal="left" vertical="top"/>
      <protection locked="0"/>
    </xf>
    <xf numFmtId="0" fontId="7" fillId="5" borderId="26" xfId="0" applyFont="1" applyFill="1" applyBorder="1" applyAlignment="1" applyProtection="1">
      <protection locked="0"/>
    </xf>
    <xf numFmtId="0" fontId="15" fillId="0" borderId="15" xfId="0" applyFont="1" applyFill="1" applyBorder="1" applyAlignment="1" applyProtection="1">
      <alignment horizontal="left" vertical="center"/>
    </xf>
    <xf numFmtId="0" fontId="16" fillId="0" borderId="17" xfId="0" applyFont="1" applyFill="1" applyBorder="1" applyAlignment="1" applyProtection="1">
      <alignment horizontal="left"/>
    </xf>
    <xf numFmtId="0" fontId="16" fillId="0" borderId="14" xfId="0" applyFont="1" applyFill="1" applyBorder="1" applyAlignment="1" applyProtection="1">
      <alignment horizontal="left"/>
    </xf>
    <xf numFmtId="0" fontId="0" fillId="0" borderId="29" xfId="0" applyBorder="1" applyAlignment="1" applyProtection="1">
      <alignment horizontal="left"/>
    </xf>
    <xf numFmtId="0" fontId="7" fillId="4" borderId="17" xfId="0" applyFont="1" applyFill="1" applyBorder="1" applyAlignment="1" applyProtection="1">
      <alignment horizontal="left"/>
      <protection locked="0"/>
    </xf>
    <xf numFmtId="0" fontId="7" fillId="4" borderId="16" xfId="0" applyFont="1" applyFill="1" applyBorder="1" applyAlignment="1" applyProtection="1">
      <alignment horizontal="left"/>
      <protection locked="0"/>
    </xf>
    <xf numFmtId="0" fontId="5" fillId="2" borderId="20" xfId="0" applyFont="1" applyFill="1" applyBorder="1" applyAlignment="1" applyProtection="1">
      <alignment vertical="top" wrapText="1"/>
    </xf>
    <xf numFmtId="0" fontId="5" fillId="2" borderId="13" xfId="0" applyFont="1" applyFill="1" applyBorder="1" applyAlignment="1" applyProtection="1">
      <alignment vertical="top"/>
    </xf>
    <xf numFmtId="0" fontId="5" fillId="2" borderId="10" xfId="0" applyFont="1" applyFill="1" applyBorder="1" applyAlignment="1" applyProtection="1">
      <alignment vertical="top"/>
    </xf>
    <xf numFmtId="0" fontId="0" fillId="0" borderId="13" xfId="0" applyBorder="1" applyAlignment="1" applyProtection="1">
      <alignment horizontal="left" vertical="top"/>
    </xf>
    <xf numFmtId="0" fontId="6" fillId="2" borderId="4" xfId="0" applyFont="1" applyFill="1" applyBorder="1" applyAlignment="1" applyProtection="1">
      <alignment horizontal="left" vertical="top"/>
      <protection locked="0"/>
    </xf>
    <xf numFmtId="0" fontId="6" fillId="2" borderId="0" xfId="0" applyFont="1" applyFill="1" applyBorder="1" applyAlignment="1" applyProtection="1">
      <alignment horizontal="left" vertical="top"/>
      <protection locked="0"/>
    </xf>
    <xf numFmtId="0" fontId="6" fillId="2" borderId="28" xfId="0" applyFont="1" applyFill="1" applyBorder="1" applyAlignment="1" applyProtection="1">
      <alignment horizontal="left" vertical="top"/>
      <protection locked="0"/>
    </xf>
    <xf numFmtId="0" fontId="5" fillId="2" borderId="9" xfId="0" applyFont="1" applyFill="1" applyBorder="1" applyAlignment="1" applyProtection="1">
      <alignment vertical="top"/>
    </xf>
    <xf numFmtId="0" fontId="0" fillId="0" borderId="13" xfId="0" applyBorder="1" applyAlignment="1" applyProtection="1">
      <alignment vertical="top"/>
    </xf>
    <xf numFmtId="0" fontId="0" fillId="0" borderId="10" xfId="0" applyBorder="1" applyAlignment="1" applyProtection="1">
      <alignment vertical="top"/>
    </xf>
    <xf numFmtId="0" fontId="7" fillId="5" borderId="22" xfId="0" applyFont="1" applyFill="1" applyBorder="1" applyAlignment="1" applyProtection="1">
      <alignment horizontal="left" vertical="center"/>
      <protection locked="0"/>
    </xf>
    <xf numFmtId="0" fontId="7" fillId="5" borderId="0" xfId="0" applyFont="1" applyFill="1" applyBorder="1" applyAlignment="1" applyProtection="1">
      <alignment horizontal="left" vertical="center"/>
      <protection locked="0"/>
    </xf>
    <xf numFmtId="16" fontId="7" fillId="5" borderId="11" xfId="0" applyNumberFormat="1" applyFont="1" applyFill="1" applyBorder="1" applyAlignment="1" applyProtection="1">
      <alignment horizontal="left" vertical="top"/>
      <protection locked="0"/>
    </xf>
    <xf numFmtId="16" fontId="7" fillId="5" borderId="14" xfId="0" applyNumberFormat="1" applyFont="1" applyFill="1" applyBorder="1" applyAlignment="1" applyProtection="1">
      <alignment horizontal="left" vertical="top"/>
      <protection locked="0"/>
    </xf>
    <xf numFmtId="0" fontId="0" fillId="5" borderId="14" xfId="0" applyFill="1" applyBorder="1" applyAlignment="1" applyProtection="1">
      <alignment horizontal="left" vertical="top"/>
      <protection locked="0"/>
    </xf>
    <xf numFmtId="0" fontId="0" fillId="5" borderId="12" xfId="0" applyFill="1" applyBorder="1" applyAlignment="1" applyProtection="1">
      <alignment horizontal="left" vertical="top"/>
      <protection locked="0"/>
    </xf>
    <xf numFmtId="0" fontId="7" fillId="5" borderId="22" xfId="0" applyFont="1" applyFill="1" applyBorder="1" applyAlignment="1" applyProtection="1">
      <protection locked="0"/>
    </xf>
    <xf numFmtId="0" fontId="0" fillId="5" borderId="0" xfId="0" applyFill="1" applyAlignment="1" applyProtection="1">
      <protection locked="0"/>
    </xf>
    <xf numFmtId="0" fontId="4" fillId="2" borderId="9" xfId="0" applyFont="1" applyFill="1" applyBorder="1" applyAlignment="1" applyProtection="1">
      <alignment horizontal="left" vertical="top"/>
    </xf>
    <xf numFmtId="0" fontId="4" fillId="2" borderId="13" xfId="0" applyFont="1" applyFill="1" applyBorder="1" applyAlignment="1" applyProtection="1">
      <alignment horizontal="left" vertical="top"/>
    </xf>
    <xf numFmtId="0" fontId="0" fillId="0" borderId="10" xfId="0" applyBorder="1" applyAlignment="1" applyProtection="1">
      <alignment horizontal="left" vertical="top"/>
    </xf>
    <xf numFmtId="0" fontId="0" fillId="2" borderId="4" xfId="0" applyFill="1" applyBorder="1" applyAlignment="1" applyProtection="1">
      <protection locked="0"/>
    </xf>
    <xf numFmtId="0" fontId="0" fillId="2" borderId="0" xfId="0" applyFill="1" applyBorder="1" applyAlignment="1" applyProtection="1">
      <protection locked="0"/>
    </xf>
    <xf numFmtId="0" fontId="0" fillId="2" borderId="28" xfId="0" applyFill="1" applyBorder="1" applyAlignment="1" applyProtection="1">
      <protection locked="0"/>
    </xf>
    <xf numFmtId="0" fontId="4" fillId="2" borderId="22" xfId="0" applyFont="1" applyFill="1" applyBorder="1" applyAlignment="1" applyProtection="1">
      <alignment horizontal="left" vertical="top"/>
    </xf>
    <xf numFmtId="0" fontId="4" fillId="2" borderId="0" xfId="0" applyFont="1" applyFill="1" applyBorder="1" applyAlignment="1" applyProtection="1">
      <alignment horizontal="left" vertical="top"/>
    </xf>
    <xf numFmtId="0" fontId="0" fillId="0" borderId="5" xfId="0" applyBorder="1" applyAlignment="1" applyProtection="1"/>
    <xf numFmtId="1" fontId="7" fillId="5" borderId="22" xfId="0" applyNumberFormat="1" applyFont="1" applyFill="1" applyBorder="1" applyAlignment="1" applyProtection="1">
      <alignment horizontal="left" vertical="top"/>
      <protection locked="0"/>
    </xf>
    <xf numFmtId="1" fontId="7" fillId="5" borderId="0" xfId="0" applyNumberFormat="1" applyFont="1" applyFill="1" applyBorder="1" applyAlignment="1" applyProtection="1">
      <alignment horizontal="left" vertical="top"/>
      <protection locked="0"/>
    </xf>
    <xf numFmtId="1" fontId="7" fillId="5" borderId="28" xfId="0" applyNumberFormat="1" applyFont="1" applyFill="1" applyBorder="1" applyAlignment="1" applyProtection="1">
      <alignment horizontal="left" vertical="top"/>
      <protection locked="0"/>
    </xf>
    <xf numFmtId="0" fontId="1" fillId="2" borderId="4" xfId="0" applyFont="1" applyFill="1" applyBorder="1" applyAlignment="1" applyProtection="1">
      <alignment horizontal="left" vertical="center"/>
      <protection locked="0"/>
    </xf>
    <xf numFmtId="0" fontId="1" fillId="2" borderId="0" xfId="0" applyFont="1" applyFill="1" applyBorder="1" applyAlignment="1" applyProtection="1">
      <alignment horizontal="left" vertical="center"/>
      <protection locked="0"/>
    </xf>
    <xf numFmtId="0" fontId="1" fillId="2" borderId="28" xfId="0" applyFont="1" applyFill="1" applyBorder="1" applyAlignment="1" applyProtection="1">
      <alignment horizontal="left" vertical="center"/>
      <protection locked="0"/>
    </xf>
    <xf numFmtId="1" fontId="7" fillId="5" borderId="11" xfId="0" applyNumberFormat="1" applyFont="1" applyFill="1" applyBorder="1" applyAlignment="1" applyProtection="1">
      <alignment horizontal="left" vertical="top"/>
      <protection locked="0"/>
    </xf>
    <xf numFmtId="1" fontId="7" fillId="5" borderId="14" xfId="0" applyNumberFormat="1" applyFont="1" applyFill="1" applyBorder="1" applyAlignment="1" applyProtection="1">
      <alignment horizontal="left" vertical="top"/>
      <protection locked="0"/>
    </xf>
    <xf numFmtId="1" fontId="7" fillId="5" borderId="12" xfId="0" applyNumberFormat="1" applyFont="1" applyFill="1" applyBorder="1" applyAlignment="1" applyProtection="1">
      <alignment horizontal="left" vertical="top"/>
      <protection locked="0"/>
    </xf>
    <xf numFmtId="0" fontId="7" fillId="5" borderId="0" xfId="0" applyFont="1" applyFill="1" applyBorder="1" applyAlignment="1" applyProtection="1">
      <protection locked="0"/>
    </xf>
    <xf numFmtId="0" fontId="7" fillId="5" borderId="7" xfId="0" applyFont="1" applyFill="1" applyBorder="1" applyAlignment="1" applyProtection="1">
      <protection locked="0"/>
    </xf>
    <xf numFmtId="0" fontId="12" fillId="2" borderId="15" xfId="0" applyFont="1" applyFill="1" applyBorder="1" applyAlignment="1" applyProtection="1">
      <alignment horizontal="left" vertical="center"/>
    </xf>
    <xf numFmtId="0" fontId="12" fillId="2" borderId="17" xfId="0" applyFont="1" applyFill="1" applyBorder="1" applyAlignment="1" applyProtection="1">
      <alignment horizontal="left" vertical="center"/>
    </xf>
    <xf numFmtId="0" fontId="12" fillId="2" borderId="18" xfId="0" applyFont="1" applyFill="1" applyBorder="1" applyAlignment="1" applyProtection="1">
      <alignment horizontal="left" vertical="center"/>
    </xf>
    <xf numFmtId="0" fontId="5" fillId="2" borderId="19" xfId="0" applyFont="1" applyFill="1" applyBorder="1" applyAlignment="1" applyProtection="1">
      <alignment horizontal="left" vertical="top"/>
    </xf>
    <xf numFmtId="0" fontId="5" fillId="2" borderId="27" xfId="0" applyFont="1" applyFill="1" applyBorder="1" applyAlignment="1" applyProtection="1">
      <alignment horizontal="left" vertical="top"/>
    </xf>
    <xf numFmtId="0" fontId="4" fillId="2" borderId="19" xfId="0" applyFont="1" applyFill="1" applyBorder="1" applyAlignment="1" applyProtection="1">
      <alignment horizontal="left" vertical="top"/>
    </xf>
    <xf numFmtId="0" fontId="4" fillId="2" borderId="2" xfId="0" applyFont="1" applyFill="1" applyBorder="1" applyAlignment="1" applyProtection="1">
      <alignment horizontal="left" vertical="top"/>
    </xf>
    <xf numFmtId="0" fontId="1" fillId="2" borderId="20" xfId="0" applyFont="1" applyFill="1" applyBorder="1" applyAlignment="1" applyProtection="1">
      <alignment horizontal="left" vertical="center"/>
      <protection locked="0"/>
    </xf>
    <xf numFmtId="0" fontId="1" fillId="2" borderId="13" xfId="0" applyFont="1" applyFill="1" applyBorder="1" applyAlignment="1" applyProtection="1">
      <alignment horizontal="left" vertical="center"/>
      <protection locked="0"/>
    </xf>
    <xf numFmtId="0" fontId="1" fillId="2" borderId="10" xfId="0" applyFont="1" applyFill="1" applyBorder="1" applyAlignment="1" applyProtection="1">
      <alignment horizontal="left" vertical="center"/>
      <protection locked="0"/>
    </xf>
    <xf numFmtId="16" fontId="7" fillId="5" borderId="12" xfId="0" applyNumberFormat="1" applyFont="1" applyFill="1" applyBorder="1" applyAlignment="1" applyProtection="1">
      <alignment horizontal="left" vertical="top"/>
      <protection locked="0"/>
    </xf>
    <xf numFmtId="0" fontId="8" fillId="5" borderId="22" xfId="1" applyFill="1" applyBorder="1" applyAlignment="1" applyProtection="1">
      <alignment horizontal="left" shrinkToFit="1"/>
      <protection locked="0"/>
    </xf>
    <xf numFmtId="0" fontId="8" fillId="5" borderId="0" xfId="1" applyFill="1" applyBorder="1" applyAlignment="1" applyProtection="1">
      <alignment horizontal="left" shrinkToFit="1"/>
      <protection locked="0"/>
    </xf>
    <xf numFmtId="0" fontId="7" fillId="5" borderId="0" xfId="0" applyFont="1" applyFill="1" applyBorder="1" applyAlignment="1" applyProtection="1">
      <alignment horizontal="left" shrinkToFit="1"/>
      <protection locked="0"/>
    </xf>
    <xf numFmtId="0" fontId="0" fillId="0" borderId="28" xfId="0" applyBorder="1" applyAlignment="1" applyProtection="1">
      <alignment vertical="top"/>
    </xf>
    <xf numFmtId="16" fontId="7" fillId="5" borderId="22" xfId="0" applyNumberFormat="1" applyFont="1" applyFill="1" applyBorder="1" applyAlignment="1" applyProtection="1">
      <alignment horizontal="left" vertical="top"/>
      <protection locked="0"/>
    </xf>
    <xf numFmtId="16" fontId="7" fillId="5" borderId="0" xfId="0" applyNumberFormat="1" applyFont="1" applyFill="1" applyBorder="1" applyAlignment="1" applyProtection="1">
      <alignment horizontal="left" vertical="top"/>
      <protection locked="0"/>
    </xf>
    <xf numFmtId="0" fontId="0" fillId="5" borderId="0" xfId="0" applyFill="1" applyBorder="1" applyAlignment="1" applyProtection="1">
      <alignment horizontal="left" vertical="top"/>
      <protection locked="0"/>
    </xf>
    <xf numFmtId="0" fontId="4" fillId="2" borderId="27" xfId="0" applyFont="1" applyFill="1" applyBorder="1" applyAlignment="1" applyProtection="1">
      <alignment horizontal="left" vertical="top"/>
    </xf>
    <xf numFmtId="16" fontId="8" fillId="5" borderId="22" xfId="1" applyNumberFormat="1" applyFill="1" applyBorder="1" applyAlignment="1" applyProtection="1">
      <alignment horizontal="left" vertical="top" wrapText="1" shrinkToFit="1"/>
      <protection locked="0"/>
    </xf>
    <xf numFmtId="16" fontId="8" fillId="5" borderId="0" xfId="1" applyNumberFormat="1" applyFill="1" applyBorder="1" applyAlignment="1" applyProtection="1">
      <alignment horizontal="left" vertical="top" shrinkToFit="1"/>
      <protection locked="0"/>
    </xf>
    <xf numFmtId="0" fontId="0" fillId="5" borderId="0" xfId="0" applyFill="1" applyBorder="1" applyAlignment="1" applyProtection="1">
      <alignment horizontal="left" vertical="top" shrinkToFit="1"/>
      <protection locked="0"/>
    </xf>
    <xf numFmtId="14" fontId="7" fillId="5" borderId="6" xfId="0" applyNumberFormat="1" applyFont="1" applyFill="1" applyBorder="1" applyAlignment="1" applyProtection="1">
      <alignment horizontal="left"/>
      <protection locked="0"/>
    </xf>
    <xf numFmtId="14" fontId="7" fillId="5" borderId="7" xfId="0" applyNumberFormat="1" applyFont="1" applyFill="1" applyBorder="1" applyAlignment="1" applyProtection="1">
      <alignment horizontal="left"/>
      <protection locked="0"/>
    </xf>
    <xf numFmtId="14" fontId="7" fillId="5" borderId="8" xfId="0" applyNumberFormat="1" applyFont="1" applyFill="1" applyBorder="1" applyAlignment="1" applyProtection="1">
      <alignment horizontal="left"/>
      <protection locked="0"/>
    </xf>
    <xf numFmtId="16" fontId="7" fillId="0" borderId="7" xfId="0" applyNumberFormat="1" applyFont="1" applyFill="1" applyBorder="1" applyAlignment="1" applyProtection="1">
      <alignment vertical="top"/>
    </xf>
    <xf numFmtId="0" fontId="0" fillId="0" borderId="7" xfId="0" applyBorder="1" applyAlignment="1" applyProtection="1">
      <alignment vertical="top"/>
    </xf>
    <xf numFmtId="165" fontId="7" fillId="2" borderId="7" xfId="0" applyNumberFormat="1" applyFont="1" applyFill="1" applyBorder="1" applyAlignment="1" applyProtection="1">
      <alignment horizontal="left"/>
    </xf>
    <xf numFmtId="0" fontId="0" fillId="0" borderId="7" xfId="0" applyBorder="1" applyAlignment="1" applyProtection="1"/>
    <xf numFmtId="0" fontId="0" fillId="0" borderId="8" xfId="0" applyBorder="1" applyAlignment="1" applyProtection="1"/>
    <xf numFmtId="14" fontId="7" fillId="5" borderId="23" xfId="0" applyNumberFormat="1" applyFont="1" applyFill="1" applyBorder="1" applyAlignment="1" applyProtection="1">
      <alignment horizontal="left"/>
      <protection locked="0"/>
    </xf>
    <xf numFmtId="14" fontId="7" fillId="5" borderId="14" xfId="0" applyNumberFormat="1" applyFont="1" applyFill="1" applyBorder="1" applyAlignment="1" applyProtection="1">
      <alignment horizontal="left"/>
      <protection locked="0"/>
    </xf>
    <xf numFmtId="14" fontId="7" fillId="5" borderId="24" xfId="0" applyNumberFormat="1" applyFont="1" applyFill="1" applyBorder="1" applyAlignment="1" applyProtection="1">
      <alignment horizontal="left"/>
      <protection locked="0"/>
    </xf>
    <xf numFmtId="16" fontId="7" fillId="5" borderId="23" xfId="0" applyNumberFormat="1" applyFont="1" applyFill="1" applyBorder="1" applyAlignment="1" applyProtection="1">
      <alignment horizontal="left" vertical="top"/>
      <protection locked="0"/>
    </xf>
    <xf numFmtId="0" fontId="5" fillId="2" borderId="20" xfId="0" applyFont="1" applyFill="1" applyBorder="1" applyAlignment="1" applyProtection="1">
      <alignment vertical="top"/>
    </xf>
    <xf numFmtId="0" fontId="5" fillId="2" borderId="21" xfId="0" applyFont="1" applyFill="1" applyBorder="1" applyAlignment="1" applyProtection="1">
      <alignment vertical="top"/>
    </xf>
    <xf numFmtId="16" fontId="5" fillId="2" borderId="20" xfId="0" applyNumberFormat="1" applyFont="1" applyFill="1" applyBorder="1" applyAlignment="1" applyProtection="1"/>
    <xf numFmtId="16" fontId="5" fillId="2" borderId="13" xfId="0" applyNumberFormat="1" applyFont="1" applyFill="1" applyBorder="1" applyAlignment="1" applyProtection="1"/>
    <xf numFmtId="16" fontId="5" fillId="2" borderId="10" xfId="0" applyNumberFormat="1" applyFont="1" applyFill="1" applyBorder="1" applyAlignment="1" applyProtection="1"/>
    <xf numFmtId="1" fontId="7" fillId="5" borderId="23" xfId="0" applyNumberFormat="1" applyFont="1" applyFill="1" applyBorder="1" applyAlignment="1" applyProtection="1">
      <alignment horizontal="left" vertical="top"/>
      <protection locked="0"/>
    </xf>
    <xf numFmtId="0" fontId="5" fillId="2" borderId="20" xfId="0" applyFont="1" applyFill="1" applyBorder="1" applyAlignment="1" applyProtection="1">
      <alignment horizontal="left" vertical="top"/>
    </xf>
    <xf numFmtId="0" fontId="5" fillId="2" borderId="13" xfId="0" applyFont="1" applyFill="1" applyBorder="1" applyAlignment="1" applyProtection="1">
      <alignment horizontal="left" vertical="top"/>
    </xf>
    <xf numFmtId="0" fontId="5" fillId="2" borderId="10" xfId="0" applyFont="1" applyFill="1" applyBorder="1" applyAlignment="1" applyProtection="1">
      <alignment horizontal="left" vertical="top"/>
    </xf>
    <xf numFmtId="49" fontId="6" fillId="5" borderId="22" xfId="0" applyNumberFormat="1" applyFont="1" applyFill="1" applyBorder="1" applyAlignment="1" applyProtection="1">
      <alignment horizontal="left" vertical="top"/>
      <protection locked="0"/>
    </xf>
    <xf numFmtId="49" fontId="6" fillId="5" borderId="0" xfId="0" applyNumberFormat="1" applyFont="1" applyFill="1" applyBorder="1" applyAlignment="1" applyProtection="1">
      <alignment horizontal="left" vertical="top"/>
      <protection locked="0"/>
    </xf>
    <xf numFmtId="49" fontId="0" fillId="5" borderId="5" xfId="0" applyNumberFormat="1" applyFill="1" applyBorder="1" applyAlignment="1" applyProtection="1">
      <protection locked="0"/>
    </xf>
    <xf numFmtId="0" fontId="7" fillId="5" borderId="24" xfId="0" applyFont="1" applyFill="1" applyBorder="1" applyAlignment="1" applyProtection="1">
      <alignment horizontal="left"/>
      <protection locked="0"/>
    </xf>
    <xf numFmtId="16" fontId="5" fillId="2" borderId="20" xfId="0" applyNumberFormat="1" applyFont="1" applyFill="1" applyBorder="1" applyAlignment="1" applyProtection="1">
      <alignment horizontal="left" vertical="top"/>
    </xf>
    <xf numFmtId="16" fontId="5" fillId="2" borderId="13" xfId="0" applyNumberFormat="1" applyFont="1" applyFill="1" applyBorder="1" applyAlignment="1" applyProtection="1">
      <alignment horizontal="left" vertical="top"/>
    </xf>
    <xf numFmtId="16" fontId="5" fillId="2" borderId="21" xfId="0" applyNumberFormat="1" applyFont="1" applyFill="1" applyBorder="1" applyAlignment="1" applyProtection="1">
      <alignment horizontal="left" vertical="top"/>
    </xf>
    <xf numFmtId="0" fontId="5" fillId="2" borderId="20" xfId="0" applyFont="1" applyFill="1" applyBorder="1" applyAlignment="1" applyProtection="1"/>
    <xf numFmtId="0" fontId="0" fillId="0" borderId="13" xfId="0" applyBorder="1" applyAlignment="1" applyProtection="1"/>
    <xf numFmtId="0" fontId="0" fillId="0" borderId="10" xfId="0" applyBorder="1" applyAlignment="1" applyProtection="1"/>
    <xf numFmtId="0" fontId="5" fillId="2" borderId="22" xfId="0" applyFont="1" applyFill="1" applyBorder="1" applyAlignment="1" applyProtection="1"/>
    <xf numFmtId="0" fontId="5" fillId="2" borderId="0" xfId="0" applyFont="1" applyFill="1" applyBorder="1" applyAlignment="1" applyProtection="1"/>
    <xf numFmtId="0" fontId="0" fillId="2" borderId="0" xfId="0" applyFill="1" applyBorder="1" applyAlignment="1" applyProtection="1">
      <alignment horizontal="left"/>
    </xf>
    <xf numFmtId="0" fontId="0" fillId="0" borderId="0" xfId="0" applyAlignment="1" applyProtection="1">
      <alignment horizontal="left"/>
    </xf>
    <xf numFmtId="0" fontId="7" fillId="5" borderId="0" xfId="0" applyFont="1" applyFill="1" applyBorder="1" applyAlignment="1" applyProtection="1">
      <alignment horizontal="center"/>
      <protection locked="0"/>
    </xf>
    <xf numFmtId="0" fontId="7" fillId="5" borderId="5" xfId="0" applyFont="1" applyFill="1" applyBorder="1" applyAlignment="1" applyProtection="1">
      <alignment horizontal="center"/>
      <protection locked="0"/>
    </xf>
    <xf numFmtId="0" fontId="7" fillId="5" borderId="7" xfId="0" applyFont="1" applyFill="1" applyBorder="1" applyAlignment="1" applyProtection="1">
      <alignment horizontal="center"/>
      <protection locked="0"/>
    </xf>
    <xf numFmtId="0" fontId="7" fillId="5" borderId="8" xfId="0" applyFont="1" applyFill="1" applyBorder="1" applyAlignment="1" applyProtection="1">
      <alignment horizontal="center"/>
      <protection locked="0"/>
    </xf>
    <xf numFmtId="0" fontId="12" fillId="2" borderId="15" xfId="0" applyFont="1" applyFill="1" applyBorder="1" applyAlignment="1" applyProtection="1">
      <alignment vertical="top"/>
    </xf>
    <xf numFmtId="0" fontId="12" fillId="2" borderId="17" xfId="0" applyFont="1" applyFill="1" applyBorder="1" applyAlignment="1" applyProtection="1">
      <alignment vertical="top"/>
    </xf>
    <xf numFmtId="0" fontId="12" fillId="2" borderId="16" xfId="0" applyFont="1" applyFill="1" applyBorder="1" applyAlignment="1" applyProtection="1">
      <alignment vertical="top"/>
    </xf>
    <xf numFmtId="0" fontId="4" fillId="2" borderId="19" xfId="0" applyFont="1" applyFill="1" applyBorder="1" applyAlignment="1" applyProtection="1">
      <alignment vertical="top"/>
    </xf>
    <xf numFmtId="0" fontId="4" fillId="2" borderId="2" xfId="0" applyFont="1" applyFill="1" applyBorder="1" applyAlignment="1" applyProtection="1">
      <alignment vertical="top"/>
    </xf>
  </cellXfs>
  <cellStyles count="3">
    <cellStyle name="Hypertextové prepojenie" xfId="1" builtinId="8"/>
    <cellStyle name="Normálna" xfId="0" builtinId="0"/>
    <cellStyle name="Normálna 2" xfId="2" xr:uid="{00000000-0005-0000-0000-000002000000}"/>
  </cellStyles>
  <dxfs count="0"/>
  <tableStyles count="0" defaultTableStyle="TableStyleMedium2" defaultPivotStyle="PivotStyleLight16"/>
  <colors>
    <mruColors>
      <color rgb="FFDEDEDE"/>
      <color rgb="FF53D34D"/>
      <color rgb="FFFD171C"/>
      <color rgb="FFFC0208"/>
      <color rgb="FFFD2F3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29064</xdr:colOff>
      <xdr:row>0</xdr:row>
      <xdr:rowOff>28819</xdr:rowOff>
    </xdr:from>
    <xdr:to>
      <xdr:col>2</xdr:col>
      <xdr:colOff>961772</xdr:colOff>
      <xdr:row>2</xdr:row>
      <xdr:rowOff>273294</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064" y="28819"/>
          <a:ext cx="2785687" cy="768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29064</xdr:colOff>
      <xdr:row>0</xdr:row>
      <xdr:rowOff>28819</xdr:rowOff>
    </xdr:from>
    <xdr:to>
      <xdr:col>2</xdr:col>
      <xdr:colOff>1079247</xdr:colOff>
      <xdr:row>4</xdr:row>
      <xdr:rowOff>82794</xdr:rowOff>
    </xdr:to>
    <xdr:pic>
      <xdr:nvPicPr>
        <xdr:cNvPr id="2" name="Image 1">
          <a:extLst>
            <a:ext uri="{FF2B5EF4-FFF2-40B4-BE49-F238E27FC236}">
              <a16:creationId xmlns:a16="http://schemas.microsoft.com/office/drawing/2014/main" id="{BFADA4DF-CB2A-4030-9BBB-B3145B75DC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889" y="25644"/>
          <a:ext cx="2796433" cy="784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22411</xdr:colOff>
      <xdr:row>8</xdr:row>
      <xdr:rowOff>22411</xdr:rowOff>
    </xdr:from>
    <xdr:to>
      <xdr:col>11</xdr:col>
      <xdr:colOff>411442</xdr:colOff>
      <xdr:row>13</xdr:row>
      <xdr:rowOff>314443</xdr:rowOff>
    </xdr:to>
    <xdr:pic>
      <xdr:nvPicPr>
        <xdr:cNvPr id="3" name="Grafik 1">
          <a:extLst>
            <a:ext uri="{FF2B5EF4-FFF2-40B4-BE49-F238E27FC236}">
              <a16:creationId xmlns:a16="http://schemas.microsoft.com/office/drawing/2014/main" id="{9714DEB5-0ED6-4901-BF4C-0D63A89B4BF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20499" y="2330823"/>
          <a:ext cx="2868706" cy="1774383"/>
        </a:xfrm>
        <a:prstGeom prst="rect">
          <a:avLst/>
        </a:prstGeom>
      </xdr:spPr>
    </xdr:pic>
    <xdr:clientData/>
  </xdr:twoCellAnchor>
  <xdr:twoCellAnchor editAs="oneCell">
    <xdr:from>
      <xdr:col>0</xdr:col>
      <xdr:colOff>145675</xdr:colOff>
      <xdr:row>63</xdr:row>
      <xdr:rowOff>56030</xdr:rowOff>
    </xdr:from>
    <xdr:to>
      <xdr:col>2</xdr:col>
      <xdr:colOff>2028264</xdr:colOff>
      <xdr:row>71</xdr:row>
      <xdr:rowOff>124689</xdr:rowOff>
    </xdr:to>
    <xdr:pic>
      <xdr:nvPicPr>
        <xdr:cNvPr id="4" name="Grafik 16">
          <a:extLst>
            <a:ext uri="{FF2B5EF4-FFF2-40B4-BE49-F238E27FC236}">
              <a16:creationId xmlns:a16="http://schemas.microsoft.com/office/drawing/2014/main" id="{50C3A189-68A9-4DCF-AF12-D14387433B79}"/>
            </a:ext>
          </a:extLst>
        </xdr:cNvPr>
        <xdr:cNvPicPr>
          <a:picLocks noChangeAspect="1"/>
        </xdr:cNvPicPr>
      </xdr:nvPicPr>
      <xdr:blipFill>
        <a:blip xmlns:r="http://schemas.openxmlformats.org/officeDocument/2006/relationships" r:embed="rId3"/>
        <a:stretch>
          <a:fillRect/>
        </a:stretch>
      </xdr:blipFill>
      <xdr:spPr>
        <a:xfrm>
          <a:off x="145675" y="18579354"/>
          <a:ext cx="3745940" cy="2223363"/>
        </a:xfrm>
        <a:prstGeom prst="rect">
          <a:avLst/>
        </a:prstGeom>
      </xdr:spPr>
    </xdr:pic>
    <xdr:clientData/>
  </xdr:twoCellAnchor>
  <xdr:twoCellAnchor editAs="oneCell">
    <xdr:from>
      <xdr:col>2</xdr:col>
      <xdr:colOff>2286000</xdr:colOff>
      <xdr:row>63</xdr:row>
      <xdr:rowOff>72091</xdr:rowOff>
    </xdr:from>
    <xdr:to>
      <xdr:col>5</xdr:col>
      <xdr:colOff>344207</xdr:colOff>
      <xdr:row>71</xdr:row>
      <xdr:rowOff>12077</xdr:rowOff>
    </xdr:to>
    <xdr:pic>
      <xdr:nvPicPr>
        <xdr:cNvPr id="5" name="Grafik 3">
          <a:extLst>
            <a:ext uri="{FF2B5EF4-FFF2-40B4-BE49-F238E27FC236}">
              <a16:creationId xmlns:a16="http://schemas.microsoft.com/office/drawing/2014/main" id="{0D4733A8-87BB-44F7-92C5-D8DCD74D526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146176" y="18595415"/>
          <a:ext cx="3392207" cy="2094690"/>
        </a:xfrm>
        <a:prstGeom prst="rect">
          <a:avLst/>
        </a:prstGeom>
      </xdr:spPr>
    </xdr:pic>
    <xdr:clientData/>
  </xdr:twoCellAnchor>
  <xdr:twoCellAnchor editAs="oneCell">
    <xdr:from>
      <xdr:col>7</xdr:col>
      <xdr:colOff>254560</xdr:colOff>
      <xdr:row>63</xdr:row>
      <xdr:rowOff>95996</xdr:rowOff>
    </xdr:from>
    <xdr:to>
      <xdr:col>9</xdr:col>
      <xdr:colOff>714002</xdr:colOff>
      <xdr:row>71</xdr:row>
      <xdr:rowOff>88166</xdr:rowOff>
    </xdr:to>
    <xdr:pic>
      <xdr:nvPicPr>
        <xdr:cNvPr id="6" name="Obrázok 2">
          <a:extLst>
            <a:ext uri="{FF2B5EF4-FFF2-40B4-BE49-F238E27FC236}">
              <a16:creationId xmlns:a16="http://schemas.microsoft.com/office/drawing/2014/main" id="{29229D5A-25A1-4865-AF69-C450C738CFC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793442" y="18619320"/>
          <a:ext cx="3521823" cy="2146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52854</xdr:colOff>
      <xdr:row>63</xdr:row>
      <xdr:rowOff>73584</xdr:rowOff>
    </xdr:from>
    <xdr:to>
      <xdr:col>12</xdr:col>
      <xdr:colOff>568325</xdr:colOff>
      <xdr:row>71</xdr:row>
      <xdr:rowOff>173291</xdr:rowOff>
    </xdr:to>
    <xdr:pic>
      <xdr:nvPicPr>
        <xdr:cNvPr id="7" name="Obrázok 3">
          <a:extLst>
            <a:ext uri="{FF2B5EF4-FFF2-40B4-BE49-F238E27FC236}">
              <a16:creationId xmlns:a16="http://schemas.microsoft.com/office/drawing/2014/main" id="{0BD3C42C-9A39-4602-BEA3-5E8154CD2BC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726707" y="18596908"/>
          <a:ext cx="3260912" cy="22512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271193</xdr:colOff>
      <xdr:row>30</xdr:row>
      <xdr:rowOff>79215</xdr:rowOff>
    </xdr:from>
    <xdr:ext cx="17280399" cy="1142791"/>
    <xdr:sp macro="" textlink="">
      <xdr:nvSpPr>
        <xdr:cNvPr id="9" name="Rectangle 7">
          <a:extLst>
            <a:ext uri="{FF2B5EF4-FFF2-40B4-BE49-F238E27FC236}">
              <a16:creationId xmlns:a16="http://schemas.microsoft.com/office/drawing/2014/main" id="{74BAC2A4-89C6-4F08-8FF9-1BF97F9B6DF5}"/>
            </a:ext>
          </a:extLst>
        </xdr:cNvPr>
        <xdr:cNvSpPr/>
      </xdr:nvSpPr>
      <xdr:spPr>
        <a:xfrm rot="19566519">
          <a:off x="271193" y="8819803"/>
          <a:ext cx="17280399" cy="1142791"/>
        </a:xfrm>
        <a:prstGeom prst="rect">
          <a:avLst/>
        </a:prstGeom>
        <a:noFill/>
      </xdr:spPr>
      <xdr:txBody>
        <a:bodyPr wrap="square" lIns="91440" tIns="45720" rIns="91440" bIns="45720">
          <a:noAutofit/>
        </a:bodyPr>
        <a:lstStyle/>
        <a:p>
          <a:pPr algn="ctr"/>
          <a:r>
            <a:rPr lang="sk-SK" sz="5400" b="1" cap="none" spc="50">
              <a:ln w="9525" cmpd="sng">
                <a:solidFill>
                  <a:schemeClr val="accent1"/>
                </a:solidFill>
                <a:prstDash val="solid"/>
              </a:ln>
              <a:solidFill>
                <a:srgbClr val="70AD47">
                  <a:tint val="1000"/>
                </a:srgbClr>
              </a:solidFill>
              <a:effectLst>
                <a:glow rad="38100">
                  <a:schemeClr val="accent1">
                    <a:alpha val="40000"/>
                  </a:schemeClr>
                </a:glow>
              </a:effectLst>
            </a:rPr>
            <a:t>E</a:t>
          </a:r>
          <a:r>
            <a:rPr lang="sk-SK" sz="5400" b="1" cap="none" spc="50" baseline="0">
              <a:ln w="9525" cmpd="sng">
                <a:solidFill>
                  <a:schemeClr val="accent1"/>
                </a:solidFill>
                <a:prstDash val="solid"/>
              </a:ln>
              <a:solidFill>
                <a:srgbClr val="70AD47">
                  <a:tint val="1000"/>
                </a:srgbClr>
              </a:solidFill>
              <a:effectLst>
                <a:glow rad="38100">
                  <a:schemeClr val="accent1">
                    <a:alpha val="40000"/>
                  </a:schemeClr>
                </a:glow>
              </a:effectLst>
            </a:rPr>
            <a:t> X A M P L E </a:t>
          </a:r>
          <a:endParaRPr lang="en-US" sz="54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19050</xdr:rowOff>
    </xdr:from>
    <xdr:to>
      <xdr:col>2</xdr:col>
      <xdr:colOff>762000</xdr:colOff>
      <xdr:row>2</xdr:row>
      <xdr:rowOff>342900</xdr:rowOff>
    </xdr:to>
    <xdr:pic>
      <xdr:nvPicPr>
        <xdr:cNvPr id="2" name="Imag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9050"/>
          <a:ext cx="25241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xdr:colOff>
      <xdr:row>8</xdr:row>
      <xdr:rowOff>19050</xdr:rowOff>
    </xdr:from>
    <xdr:to>
      <xdr:col>10</xdr:col>
      <xdr:colOff>561975</xdr:colOff>
      <xdr:row>13</xdr:row>
      <xdr:rowOff>180300</xdr:rowOff>
    </xdr:to>
    <xdr:pic>
      <xdr:nvPicPr>
        <xdr:cNvPr id="3" name="Grafik 1">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53400" y="1981200"/>
          <a:ext cx="1571625" cy="1113750"/>
        </a:xfrm>
        <a:prstGeom prst="rect">
          <a:avLst/>
        </a:prstGeom>
      </xdr:spPr>
    </xdr:pic>
    <xdr:clientData/>
  </xdr:twoCellAnchor>
  <xdr:twoCellAnchor editAs="oneCell">
    <xdr:from>
      <xdr:col>0</xdr:col>
      <xdr:colOff>266700</xdr:colOff>
      <xdr:row>63</xdr:row>
      <xdr:rowOff>57150</xdr:rowOff>
    </xdr:from>
    <xdr:to>
      <xdr:col>2</xdr:col>
      <xdr:colOff>685800</xdr:colOff>
      <xdr:row>71</xdr:row>
      <xdr:rowOff>154324</xdr:rowOff>
    </xdr:to>
    <xdr:pic>
      <xdr:nvPicPr>
        <xdr:cNvPr id="4" name="Grafik 16">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266700" y="11817350"/>
          <a:ext cx="2279650" cy="1570374"/>
        </a:xfrm>
        <a:prstGeom prst="rect">
          <a:avLst/>
        </a:prstGeom>
      </xdr:spPr>
    </xdr:pic>
    <xdr:clientData/>
  </xdr:twoCellAnchor>
  <xdr:twoCellAnchor editAs="oneCell">
    <xdr:from>
      <xdr:col>2</xdr:col>
      <xdr:colOff>1479550</xdr:colOff>
      <xdr:row>63</xdr:row>
      <xdr:rowOff>69850</xdr:rowOff>
    </xdr:from>
    <xdr:to>
      <xdr:col>4</xdr:col>
      <xdr:colOff>527050</xdr:colOff>
      <xdr:row>71</xdr:row>
      <xdr:rowOff>66134</xdr:rowOff>
    </xdr:to>
    <xdr:pic>
      <xdr:nvPicPr>
        <xdr:cNvPr id="5" name="Grafik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340100" y="11830050"/>
          <a:ext cx="2089150" cy="1469484"/>
        </a:xfrm>
        <a:prstGeom prst="rect">
          <a:avLst/>
        </a:prstGeom>
      </xdr:spPr>
    </xdr:pic>
    <xdr:clientData/>
  </xdr:twoCellAnchor>
  <xdr:twoCellAnchor editAs="oneCell">
    <xdr:from>
      <xdr:col>7</xdr:col>
      <xdr:colOff>895350</xdr:colOff>
      <xdr:row>63</xdr:row>
      <xdr:rowOff>76200</xdr:rowOff>
    </xdr:from>
    <xdr:to>
      <xdr:col>9</xdr:col>
      <xdr:colOff>971549</xdr:colOff>
      <xdr:row>71</xdr:row>
      <xdr:rowOff>140808</xdr:rowOff>
    </xdr:to>
    <xdr:pic>
      <xdr:nvPicPr>
        <xdr:cNvPr id="6" name="Obrázok 2">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289800" y="11836400"/>
          <a:ext cx="2216149" cy="1537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647700</xdr:colOff>
      <xdr:row>63</xdr:row>
      <xdr:rowOff>63500</xdr:rowOff>
    </xdr:from>
    <xdr:to>
      <xdr:col>12</xdr:col>
      <xdr:colOff>581023</xdr:colOff>
      <xdr:row>71</xdr:row>
      <xdr:rowOff>137388</xdr:rowOff>
    </xdr:to>
    <xdr:pic>
      <xdr:nvPicPr>
        <xdr:cNvPr id="7" name="Obrázok 3">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261600" y="11823700"/>
          <a:ext cx="1971673" cy="15470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1196912</xdr:colOff>
      <xdr:row>23</xdr:row>
      <xdr:rowOff>6823</xdr:rowOff>
    </xdr:from>
    <xdr:ext cx="10347302" cy="1344707"/>
    <xdr:sp macro="" textlink="">
      <xdr:nvSpPr>
        <xdr:cNvPr id="8" name="Rectangle 7">
          <a:extLst>
            <a:ext uri="{FF2B5EF4-FFF2-40B4-BE49-F238E27FC236}">
              <a16:creationId xmlns:a16="http://schemas.microsoft.com/office/drawing/2014/main" id="{00000000-0008-0000-0300-000008000000}"/>
            </a:ext>
          </a:extLst>
        </xdr:cNvPr>
        <xdr:cNvSpPr/>
      </xdr:nvSpPr>
      <xdr:spPr>
        <a:xfrm rot="19566519">
          <a:off x="3057462" y="4635973"/>
          <a:ext cx="10347302" cy="1344707"/>
        </a:xfrm>
        <a:prstGeom prst="rect">
          <a:avLst/>
        </a:prstGeom>
        <a:noFill/>
      </xdr:spPr>
      <xdr:txBody>
        <a:bodyPr wrap="square" lIns="91440" tIns="45720" rIns="91440" bIns="45720">
          <a:noAutofit/>
        </a:bodyPr>
        <a:lstStyle/>
        <a:p>
          <a:pPr algn="ctr"/>
          <a:r>
            <a:rPr lang="sk-SK" sz="5400" b="1" cap="none" spc="50">
              <a:ln w="9525" cmpd="sng">
                <a:solidFill>
                  <a:schemeClr val="accent1"/>
                </a:solidFill>
                <a:prstDash val="solid"/>
              </a:ln>
              <a:solidFill>
                <a:srgbClr val="70AD47">
                  <a:tint val="1000"/>
                </a:srgbClr>
              </a:solidFill>
              <a:effectLst>
                <a:glow rad="38100">
                  <a:schemeClr val="accent1">
                    <a:alpha val="40000"/>
                  </a:schemeClr>
                </a:glow>
              </a:effectLst>
            </a:rPr>
            <a:t>E</a:t>
          </a:r>
          <a:r>
            <a:rPr lang="sk-SK" sz="5400" b="1" cap="none" spc="50" baseline="0">
              <a:ln w="9525" cmpd="sng">
                <a:solidFill>
                  <a:schemeClr val="accent1"/>
                </a:solidFill>
                <a:prstDash val="solid"/>
              </a:ln>
              <a:solidFill>
                <a:srgbClr val="70AD47">
                  <a:tint val="1000"/>
                </a:srgbClr>
              </a:solidFill>
              <a:effectLst>
                <a:glow rad="38100">
                  <a:schemeClr val="accent1">
                    <a:alpha val="40000"/>
                  </a:schemeClr>
                </a:glow>
              </a:effectLst>
            </a:rPr>
            <a:t> X A M P L E </a:t>
          </a:r>
          <a:endParaRPr lang="en-US" sz="54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wsDr>
</file>

<file path=xl/theme/theme1.xml><?xml version="1.0" encoding="utf-8"?>
<a:theme xmlns:a="http://schemas.openxmlformats.org/drawingml/2006/main" name="Motív balíka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R512"/>
  <sheetViews>
    <sheetView tabSelected="1" topLeftCell="A3" zoomScale="85" zoomScaleNormal="85" zoomScaleSheetLayoutView="90" workbookViewId="0">
      <selection activeCell="D23" sqref="D23"/>
    </sheetView>
  </sheetViews>
  <sheetFormatPr defaultColWidth="9.1796875" defaultRowHeight="14.5" x14ac:dyDescent="0.35"/>
  <cols>
    <col min="1" max="1" width="12.1796875" style="1" customWidth="1"/>
    <col min="2" max="2" width="14.453125" style="1" customWidth="1"/>
    <col min="3" max="3" width="33.453125" style="1" customWidth="1"/>
    <col min="4" max="4" width="26.1796875" style="1" customWidth="1"/>
    <col min="5" max="5" width="16.81640625" style="1" customWidth="1"/>
    <col min="6" max="6" width="13.7265625" style="1" customWidth="1"/>
    <col min="7" max="7" width="5.453125" style="1" customWidth="1"/>
    <col min="8" max="8" width="25.1796875" style="1" customWidth="1"/>
    <col min="9" max="9" width="18.54296875" style="1" customWidth="1"/>
    <col min="10" max="10" width="15.453125" style="1" customWidth="1"/>
    <col min="11" max="11" width="20" style="1" customWidth="1"/>
    <col min="12" max="12" width="19.1796875" style="1" customWidth="1"/>
    <col min="13" max="13" width="24.54296875" style="1" customWidth="1"/>
    <col min="14" max="14" width="9.08984375" style="176" customWidth="1"/>
    <col min="15" max="44" width="9.1796875" style="176"/>
    <col min="45" max="16384" width="9.1796875" style="1"/>
  </cols>
  <sheetData>
    <row r="1" spans="1:13" ht="21" customHeight="1" x14ac:dyDescent="0.35">
      <c r="A1" s="26"/>
      <c r="B1" s="11"/>
      <c r="C1" s="11"/>
      <c r="D1" s="11"/>
      <c r="E1" s="11"/>
      <c r="F1" s="11"/>
      <c r="G1" s="11"/>
      <c r="H1" s="11"/>
      <c r="I1" s="11"/>
      <c r="J1" s="11"/>
      <c r="K1" s="11"/>
      <c r="L1" s="11"/>
      <c r="M1" s="30"/>
    </row>
    <row r="2" spans="1:13" ht="21" customHeight="1" x14ac:dyDescent="0.35">
      <c r="A2" s="27"/>
      <c r="B2" s="12"/>
      <c r="C2" s="12"/>
      <c r="D2" s="12"/>
      <c r="E2" s="12"/>
      <c r="F2" s="12"/>
      <c r="G2" s="12"/>
      <c r="H2" s="12"/>
      <c r="I2" s="12"/>
      <c r="J2" s="12"/>
      <c r="K2" s="12"/>
      <c r="L2" s="12"/>
      <c r="M2" s="31"/>
    </row>
    <row r="3" spans="1:13" ht="33.5" x14ac:dyDescent="0.75">
      <c r="A3" s="27"/>
      <c r="B3" s="12"/>
      <c r="C3" s="12"/>
      <c r="D3" s="12"/>
      <c r="E3" s="12"/>
      <c r="F3" s="12"/>
      <c r="G3" s="12"/>
      <c r="H3" s="222" t="s">
        <v>0</v>
      </c>
      <c r="I3" s="223"/>
      <c r="J3" s="223"/>
      <c r="K3" s="223"/>
      <c r="L3" s="223"/>
      <c r="M3" s="31"/>
    </row>
    <row r="4" spans="1:13" ht="29.25" customHeight="1" x14ac:dyDescent="0.75">
      <c r="A4" s="64" t="s">
        <v>693</v>
      </c>
      <c r="B4" s="12"/>
      <c r="C4" s="12"/>
      <c r="D4" s="12"/>
      <c r="E4" s="12"/>
      <c r="F4" s="12"/>
      <c r="G4" s="12"/>
      <c r="H4" s="273" t="str">
        <f>IF(L5="","",VLOOKUP(L5,masterdata!$D$107:$E$112,2,FALSE))</f>
        <v xml:space="preserve">BALIACI LIST </v>
      </c>
      <c r="I4" s="274"/>
      <c r="J4" s="274"/>
      <c r="K4" s="274"/>
      <c r="L4" s="274"/>
      <c r="M4" s="31"/>
    </row>
    <row r="5" spans="1:13" ht="21" x14ac:dyDescent="0.5">
      <c r="A5" s="143" t="s">
        <v>768</v>
      </c>
      <c r="B5" s="12"/>
      <c r="C5" s="12"/>
      <c r="D5" s="12"/>
      <c r="E5" s="12"/>
      <c r="F5" s="12"/>
      <c r="G5" s="12"/>
      <c r="H5" s="224" t="s">
        <v>37</v>
      </c>
      <c r="I5" s="225"/>
      <c r="J5" s="225"/>
      <c r="K5" s="144" t="s">
        <v>23</v>
      </c>
      <c r="L5" s="226" t="s">
        <v>58</v>
      </c>
      <c r="M5" s="227"/>
    </row>
    <row r="6" spans="1:13" ht="17.149999999999999" customHeight="1" x14ac:dyDescent="0.5">
      <c r="A6" s="28"/>
      <c r="B6" s="13"/>
      <c r="C6" s="13"/>
      <c r="D6" s="12"/>
      <c r="E6" s="12"/>
      <c r="F6" s="12"/>
      <c r="G6" s="12"/>
      <c r="H6" s="12"/>
      <c r="I6" s="12"/>
      <c r="J6" s="12"/>
      <c r="K6" s="144" t="s">
        <v>30</v>
      </c>
      <c r="L6" s="226" t="s">
        <v>24</v>
      </c>
      <c r="M6" s="227"/>
    </row>
    <row r="7" spans="1:13" ht="15" customHeight="1" thickBot="1" x14ac:dyDescent="0.55000000000000004">
      <c r="A7" s="29"/>
      <c r="B7" s="14"/>
      <c r="C7" s="14"/>
      <c r="D7" s="14"/>
      <c r="E7" s="14"/>
      <c r="F7" s="14"/>
      <c r="G7" s="14"/>
      <c r="H7" s="14"/>
      <c r="I7" s="14"/>
      <c r="J7" s="14"/>
      <c r="K7" s="145" t="s">
        <v>29</v>
      </c>
      <c r="L7" s="228" t="s">
        <v>22</v>
      </c>
      <c r="M7" s="229"/>
    </row>
    <row r="8" spans="1:13" ht="23.5" x14ac:dyDescent="0.5">
      <c r="A8" s="232" t="str">
        <f>VLOOKUP(CONCATENATE("1.",$L$5),masterdata!$D:$E,2,FALSE)</f>
        <v>1. Basic info / Základné informácie</v>
      </c>
      <c r="B8" s="233"/>
      <c r="C8" s="234"/>
      <c r="D8" s="232" t="str">
        <f>VLOOKUP(CONCATENATE("2.",$L$5),masterdata!$D:$E,2,FALSE)</f>
        <v>2. Part / Diel</v>
      </c>
      <c r="E8" s="233"/>
      <c r="F8" s="233"/>
      <c r="G8" s="233"/>
      <c r="H8" s="233"/>
      <c r="I8" s="234"/>
      <c r="J8" s="252" t="str">
        <f>VLOOKUP(CONCATENATE("2.5",$L$5),masterdata!$D:$E,2,FALSE)</f>
        <v>2.5 Picture / Obrázok :</v>
      </c>
      <c r="K8" s="253"/>
      <c r="L8" s="253"/>
      <c r="M8" s="254"/>
    </row>
    <row r="9" spans="1:13" ht="21" x14ac:dyDescent="0.35">
      <c r="A9" s="235" t="str">
        <f>VLOOKUP(CONCATENATE("1.1",$L$5),masterdata!$D:$E,2,FALSE)</f>
        <v>1.1 cEngis project number / cEngis číslo projektu:</v>
      </c>
      <c r="B9" s="236"/>
      <c r="C9" s="237"/>
      <c r="D9" s="238" t="str">
        <f>VLOOKUP(CONCATENATE("2.1",$L$5),masterdata!$D:$E,2,FALSE)</f>
        <v>2.1 Desription / Popis:</v>
      </c>
      <c r="E9" s="239"/>
      <c r="F9" s="239"/>
      <c r="G9" s="239"/>
      <c r="H9" s="239"/>
      <c r="I9" s="240"/>
      <c r="J9" s="249"/>
      <c r="K9" s="250"/>
      <c r="L9" s="250"/>
      <c r="M9" s="251"/>
    </row>
    <row r="10" spans="1:13" ht="26" x14ac:dyDescent="0.6">
      <c r="A10" s="198"/>
      <c r="B10" s="199"/>
      <c r="C10" s="241"/>
      <c r="D10" s="242"/>
      <c r="E10" s="243"/>
      <c r="F10" s="243"/>
      <c r="G10" s="243"/>
      <c r="H10" s="243"/>
      <c r="I10" s="244"/>
      <c r="J10" s="249"/>
      <c r="K10" s="250"/>
      <c r="L10" s="250"/>
      <c r="M10" s="251"/>
    </row>
    <row r="11" spans="1:13" ht="21" x14ac:dyDescent="0.35">
      <c r="A11" s="245" t="str">
        <f>VLOOKUP(CONCATENATE("1.2",$L$5),masterdata!$D:$E,2,FALSE)</f>
        <v>1.2 Date of Issue /  Dátum vysvatenia:</v>
      </c>
      <c r="B11" s="246"/>
      <c r="C11" s="247"/>
      <c r="D11" s="245" t="str">
        <f>VLOOKUP(CONCATENATE("2.2",$L$5),masterdata!$D:$E,2,FALSE)</f>
        <v>2.2 Customer part number / Zákaznícke číslo dielu:</v>
      </c>
      <c r="E11" s="246"/>
      <c r="F11" s="246"/>
      <c r="G11" s="246"/>
      <c r="H11" s="246"/>
      <c r="I11" s="248"/>
      <c r="J11" s="249"/>
      <c r="K11" s="250"/>
      <c r="L11" s="250"/>
      <c r="M11" s="251"/>
    </row>
    <row r="12" spans="1:13" ht="26" x14ac:dyDescent="0.6">
      <c r="A12" s="275"/>
      <c r="B12" s="276"/>
      <c r="C12" s="277"/>
      <c r="D12" s="258"/>
      <c r="E12" s="259"/>
      <c r="F12" s="259"/>
      <c r="G12" s="259"/>
      <c r="H12" s="259"/>
      <c r="I12" s="260"/>
      <c r="J12" s="249"/>
      <c r="K12" s="250"/>
      <c r="L12" s="250"/>
      <c r="M12" s="251"/>
    </row>
    <row r="13" spans="1:13" ht="21" x14ac:dyDescent="0.5">
      <c r="A13" s="245" t="str">
        <f>VLOOKUP(CONCATENATE("1.3",$L$5),masterdata!$D:$E,2,FALSE)</f>
        <v>1.3 Last update / Posledná aktualizácia:</v>
      </c>
      <c r="B13" s="246"/>
      <c r="C13" s="247"/>
      <c r="D13" s="310" t="str">
        <f>VLOOKUP(CONCATENATE("2.3",$L$5),masterdata!$D:$E,2,FALSE)</f>
        <v>2.3 Supplier part number / Dodavateľské číslo dielu:</v>
      </c>
      <c r="E13" s="311"/>
      <c r="F13" s="311"/>
      <c r="G13" s="311"/>
      <c r="H13" s="311"/>
      <c r="I13" s="312"/>
      <c r="J13" s="249"/>
      <c r="K13" s="250"/>
      <c r="L13" s="250"/>
      <c r="M13" s="251"/>
    </row>
    <row r="14" spans="1:13" ht="26" x14ac:dyDescent="0.6">
      <c r="A14" s="275"/>
      <c r="B14" s="276"/>
      <c r="C14" s="277"/>
      <c r="D14" s="258"/>
      <c r="E14" s="259"/>
      <c r="F14" s="259"/>
      <c r="G14" s="259"/>
      <c r="H14" s="259"/>
      <c r="I14" s="260"/>
      <c r="J14" s="249"/>
      <c r="K14" s="250"/>
      <c r="L14" s="250"/>
      <c r="M14" s="251"/>
    </row>
    <row r="15" spans="1:13" ht="21" x14ac:dyDescent="0.5">
      <c r="A15" s="255" t="str">
        <f>VLOOKUP(CONCATENATE("1.4",$L$5),masterdata!$D:$E,2,FALSE)</f>
        <v>1.4 Application date /  Platné odo dňa:</v>
      </c>
      <c r="B15" s="256"/>
      <c r="C15" s="257"/>
      <c r="D15" s="267" t="str">
        <f>VLOOKUP(CONCATENATE("2.4",$L$5),masterdata!$D:$E,2,FALSE)</f>
        <v>2.4 Dimensions Length x Width x Height / Rozmery  dĺžka x šírka x výška:</v>
      </c>
      <c r="E15" s="268"/>
      <c r="F15" s="268"/>
      <c r="G15" s="268"/>
      <c r="H15" s="268"/>
      <c r="I15" s="269"/>
      <c r="J15" s="264" t="str">
        <f>VLOOKUP(CONCATENATE("2.6",$L$5),masterdata!$D:$E,2,FALSE)</f>
        <v>2.6 Weight of the part / Váha dielu:</v>
      </c>
      <c r="K15" s="265"/>
      <c r="L15" s="265"/>
      <c r="M15" s="266"/>
    </row>
    <row r="16" spans="1:13" ht="26.5" thickBot="1" x14ac:dyDescent="0.65">
      <c r="A16" s="270"/>
      <c r="B16" s="271"/>
      <c r="C16" s="272"/>
      <c r="D16" s="121"/>
      <c r="E16" s="141"/>
      <c r="F16" s="122"/>
      <c r="G16" s="146" t="str">
        <f>L7</f>
        <v>mm</v>
      </c>
      <c r="H16" s="230"/>
      <c r="I16" s="231"/>
      <c r="J16" s="123"/>
      <c r="K16" s="261" t="str">
        <f>L6</f>
        <v>kg</v>
      </c>
      <c r="L16" s="262"/>
      <c r="M16" s="263"/>
    </row>
    <row r="17" spans="1:13" ht="7.5" customHeight="1" thickBot="1" x14ac:dyDescent="0.4">
      <c r="A17" s="51"/>
      <c r="B17" s="52"/>
      <c r="C17" s="52"/>
      <c r="D17" s="53"/>
      <c r="E17" s="53"/>
      <c r="F17" s="53"/>
      <c r="G17" s="53"/>
      <c r="H17" s="53"/>
      <c r="I17" s="53"/>
      <c r="J17" s="53"/>
      <c r="K17" s="53"/>
      <c r="L17" s="52"/>
      <c r="M17" s="14"/>
    </row>
    <row r="18" spans="1:13" ht="23.5" x14ac:dyDescent="0.5">
      <c r="A18" s="316" t="str">
        <f>VLOOKUP(CONCATENATE("3.",$L$5),masterdata!$D:$E,2,FALSE)</f>
        <v>3. Customer /  Zákazník</v>
      </c>
      <c r="B18" s="317"/>
      <c r="C18" s="318"/>
      <c r="D18" s="308" t="str">
        <f>VLOOKUP(CONCATENATE("3.1",$L$5),masterdata!$D:$E,2,FALSE)</f>
        <v>3.1 Customer name / Názov zákazníka:</v>
      </c>
      <c r="E18" s="309"/>
      <c r="F18" s="309"/>
      <c r="G18" s="309"/>
      <c r="H18" s="309"/>
      <c r="I18" s="319"/>
      <c r="J18" s="308" t="str">
        <f>VLOOKUP(CONCATENATE("3.6",$L$5),masterdata!$D:$E,2,FALSE)</f>
        <v>3.6 E-mail address / E-mailová adresa:</v>
      </c>
      <c r="K18" s="309"/>
      <c r="L18" s="309"/>
      <c r="M18" s="284"/>
    </row>
    <row r="19" spans="1:13" ht="26" x14ac:dyDescent="0.6">
      <c r="A19" s="320"/>
      <c r="B19" s="321"/>
      <c r="C19" s="322"/>
      <c r="D19" s="305"/>
      <c r="E19" s="306"/>
      <c r="F19" s="306"/>
      <c r="G19" s="306"/>
      <c r="H19" s="306"/>
      <c r="I19" s="307"/>
      <c r="J19" s="278"/>
      <c r="K19" s="279"/>
      <c r="L19" s="280"/>
      <c r="M19" s="281"/>
    </row>
    <row r="20" spans="1:13" ht="21" x14ac:dyDescent="0.5">
      <c r="A20" s="327"/>
      <c r="B20" s="328"/>
      <c r="C20" s="329"/>
      <c r="D20" s="323" t="str">
        <f>VLOOKUP(CONCATENATE("3.2",$L$5),masterdata!$D:$E,2,FALSE)</f>
        <v>3.2  Customer number / Číslo zákazníka:</v>
      </c>
      <c r="E20" s="324"/>
      <c r="F20" s="324"/>
      <c r="G20" s="324"/>
      <c r="H20" s="324"/>
      <c r="I20" s="324"/>
      <c r="J20" s="282" t="str">
        <f>VLOOKUP(CONCATENATE("3.7",$L$5),masterdata!$D:$E,2,FALSE)</f>
        <v>3.7 Fax number / Faxové číslo:</v>
      </c>
      <c r="K20" s="283"/>
      <c r="L20" s="283"/>
      <c r="M20" s="284"/>
    </row>
    <row r="21" spans="1:13" ht="26" x14ac:dyDescent="0.6">
      <c r="A21" s="295" t="s">
        <v>7</v>
      </c>
      <c r="B21" s="296"/>
      <c r="C21" s="297"/>
      <c r="D21" s="313"/>
      <c r="E21" s="314"/>
      <c r="F21" s="314"/>
      <c r="G21" s="314"/>
      <c r="H21" s="314"/>
      <c r="I21" s="315"/>
      <c r="J21" s="285"/>
      <c r="K21" s="286"/>
      <c r="L21" s="287"/>
      <c r="M21" s="288"/>
    </row>
    <row r="22" spans="1:13" ht="21" x14ac:dyDescent="0.5">
      <c r="A22" s="295"/>
      <c r="B22" s="296"/>
      <c r="C22" s="297"/>
      <c r="D22" s="178" t="str">
        <f>VLOOKUP(CONCATENATE("3.3",$L$5),masterdata!$D:$E,2,FALSE)</f>
        <v>3.3 Plant code / Číslo závodu:</v>
      </c>
      <c r="E22" s="153"/>
      <c r="F22" s="283"/>
      <c r="G22" s="303"/>
      <c r="H22" s="303"/>
      <c r="I22" s="304"/>
      <c r="J22" s="282" t="s">
        <v>177</v>
      </c>
      <c r="K22" s="283"/>
      <c r="L22" s="283"/>
      <c r="M22" s="284"/>
    </row>
    <row r="23" spans="1:13" ht="26" x14ac:dyDescent="0.5">
      <c r="A23" s="298"/>
      <c r="B23" s="283"/>
      <c r="C23" s="299"/>
      <c r="D23" s="120"/>
      <c r="E23" s="314"/>
      <c r="F23" s="314"/>
      <c r="G23" s="314"/>
      <c r="H23" s="314"/>
      <c r="I23" s="315"/>
      <c r="J23" s="283"/>
      <c r="K23" s="283"/>
      <c r="L23" s="283"/>
      <c r="M23" s="284"/>
    </row>
    <row r="24" spans="1:13" ht="26" x14ac:dyDescent="0.6">
      <c r="A24" s="300"/>
      <c r="B24" s="301"/>
      <c r="C24" s="302"/>
      <c r="D24" s="291" t="str">
        <f>VLOOKUP(CONCATENATE("3.4",$L$5),masterdata!$D:$E,2,FALSE)</f>
        <v>3.4 Contact person / Kontaktná osoba:</v>
      </c>
      <c r="E24" s="292"/>
      <c r="F24" s="292"/>
      <c r="G24" s="292"/>
      <c r="H24" s="293"/>
      <c r="I24" s="294"/>
      <c r="J24" s="289" t="str">
        <f>IF(D23="","",VLOOKUP(D23,masterdata!$O$3:$S$16,2,FALSE))</f>
        <v/>
      </c>
      <c r="K24" s="290"/>
      <c r="L24" s="290"/>
      <c r="M24" s="281"/>
    </row>
    <row r="25" spans="1:13" ht="26" x14ac:dyDescent="0.35">
      <c r="A25" s="115" t="s">
        <v>657</v>
      </c>
      <c r="B25" s="116"/>
      <c r="C25" s="117" t="s">
        <v>656</v>
      </c>
      <c r="D25" s="305"/>
      <c r="E25" s="306"/>
      <c r="F25" s="306"/>
      <c r="G25" s="306"/>
      <c r="H25" s="343"/>
      <c r="I25" s="344"/>
      <c r="J25" s="345" t="str">
        <f>IF(D23="","",VLOOKUP(D23,masterdata!$O$3:$S$16,3,FALSE))</f>
        <v/>
      </c>
      <c r="K25" s="346"/>
      <c r="L25" s="346"/>
      <c r="M25" s="347"/>
    </row>
    <row r="26" spans="1:13" ht="26" x14ac:dyDescent="0.6">
      <c r="A26" s="147" t="s">
        <v>10</v>
      </c>
      <c r="B26" s="148"/>
      <c r="C26" s="149" t="s">
        <v>11</v>
      </c>
      <c r="D26" s="323" t="str">
        <f>VLOOKUP(CONCATENATE("3.5",$L$5),masterdata!$D:$E,2,FALSE)</f>
        <v>3.5 Telephone number / Telefónne číslo:</v>
      </c>
      <c r="E26" s="324"/>
      <c r="F26" s="324"/>
      <c r="G26" s="324"/>
      <c r="H26" s="325"/>
      <c r="I26" s="326"/>
      <c r="J26" s="289" t="str">
        <f>IF(D23="","",VLOOKUP(D23,masterdata!$O$3:$S$16,4,FALSE))</f>
        <v/>
      </c>
      <c r="K26" s="290"/>
      <c r="L26" s="290"/>
      <c r="M26" s="281"/>
    </row>
    <row r="27" spans="1:13" ht="26.5" thickBot="1" x14ac:dyDescent="0.65">
      <c r="A27" s="150"/>
      <c r="B27" s="151"/>
      <c r="C27" s="152"/>
      <c r="D27" s="330"/>
      <c r="E27" s="331"/>
      <c r="F27" s="331"/>
      <c r="G27" s="331"/>
      <c r="H27" s="332"/>
      <c r="I27" s="333"/>
      <c r="J27" s="340" t="str">
        <f>IF(D23="","",VLOOKUP(D23,masterdata!$O$3:$S$16,5,FALSE))</f>
        <v/>
      </c>
      <c r="K27" s="341"/>
      <c r="L27" s="341"/>
      <c r="M27" s="342"/>
    </row>
    <row r="28" spans="1:13" ht="7.5" customHeight="1" thickBot="1" x14ac:dyDescent="0.4">
      <c r="A28" s="27"/>
      <c r="B28" s="12"/>
      <c r="C28" s="12"/>
      <c r="D28" s="12"/>
      <c r="E28" s="12"/>
      <c r="F28" s="12"/>
      <c r="G28" s="12"/>
      <c r="H28" s="12"/>
      <c r="I28" s="12"/>
      <c r="J28" s="12"/>
      <c r="K28" s="12"/>
      <c r="L28" s="12"/>
      <c r="M28" s="14"/>
    </row>
    <row r="29" spans="1:13" ht="23.5" x14ac:dyDescent="0.5">
      <c r="A29" s="316" t="str">
        <f>VLOOKUP(CONCATENATE("4.",$L$5),masterdata!$D:$E,2,FALSE)</f>
        <v xml:space="preserve">4. Supplier /  Dodávateľ </v>
      </c>
      <c r="B29" s="317"/>
      <c r="C29" s="318"/>
      <c r="D29" s="334" t="str">
        <f>VLOOKUP(CONCATENATE("4.1",$L$5),masterdata!$D:$E,2,FALSE)</f>
        <v>4.1 Supplier name /  Názov dodávateľa:</v>
      </c>
      <c r="E29" s="335"/>
      <c r="F29" s="335"/>
      <c r="G29" s="335"/>
      <c r="H29" s="335"/>
      <c r="I29" s="339"/>
      <c r="J29" s="334" t="str">
        <f>VLOOKUP(CONCATENATE("4.6",$L$5),masterdata!$D:$E,2,FALSE)</f>
        <v>4.6 E-mail address / E-mailová adresa:</v>
      </c>
      <c r="K29" s="335"/>
      <c r="L29" s="335"/>
      <c r="M29" s="266"/>
    </row>
    <row r="30" spans="1:13" ht="26" x14ac:dyDescent="0.6">
      <c r="A30" s="320"/>
      <c r="B30" s="321"/>
      <c r="C30" s="322"/>
      <c r="D30" s="359"/>
      <c r="E30" s="243"/>
      <c r="F30" s="243"/>
      <c r="G30" s="243"/>
      <c r="H30" s="243"/>
      <c r="I30" s="244"/>
      <c r="J30" s="336"/>
      <c r="K30" s="337"/>
      <c r="L30" s="338"/>
      <c r="M30" s="193"/>
    </row>
    <row r="31" spans="1:13" ht="21" x14ac:dyDescent="0.5">
      <c r="A31" s="327"/>
      <c r="B31" s="328"/>
      <c r="C31" s="329"/>
      <c r="D31" s="356" t="str">
        <f>VLOOKUP(CONCATENATE("4.2",$L$5),masterdata!$D:$E,2,FALSE)</f>
        <v>4.2  Supplier number / Číslo dodávateľa:</v>
      </c>
      <c r="E31" s="246"/>
      <c r="F31" s="246"/>
      <c r="G31" s="246"/>
      <c r="H31" s="246"/>
      <c r="I31" s="248"/>
      <c r="J31" s="211" t="str">
        <f>VLOOKUP(CONCATENATE("4.7",$L$5),masterdata!$D:$E,2,FALSE)</f>
        <v>4.7 Fax number / Faxové číslo:</v>
      </c>
      <c r="K31" s="376"/>
      <c r="L31" s="376"/>
      <c r="M31" s="266"/>
    </row>
    <row r="32" spans="1:13" ht="26" x14ac:dyDescent="0.6">
      <c r="A32" s="295" t="s">
        <v>7</v>
      </c>
      <c r="B32" s="296"/>
      <c r="C32" s="297"/>
      <c r="D32" s="363"/>
      <c r="E32" s="364"/>
      <c r="F32" s="364"/>
      <c r="G32" s="364"/>
      <c r="H32" s="364"/>
      <c r="I32" s="365"/>
      <c r="J32" s="377"/>
      <c r="K32" s="378"/>
      <c r="L32" s="378"/>
      <c r="M32" s="379"/>
    </row>
    <row r="33" spans="1:44" ht="21" x14ac:dyDescent="0.5">
      <c r="A33" s="295"/>
      <c r="B33" s="296"/>
      <c r="C33" s="297"/>
      <c r="D33" s="356" t="str">
        <f>VLOOKUP(CONCATENATE("4.3",$L$5),masterdata!$D:$E,2,FALSE)</f>
        <v>4.3 Plant code /   Číslo závodu:</v>
      </c>
      <c r="E33" s="246"/>
      <c r="F33" s="246"/>
      <c r="G33" s="246"/>
      <c r="H33" s="246"/>
      <c r="I33" s="248"/>
      <c r="J33" s="211" t="s">
        <v>178</v>
      </c>
      <c r="K33" s="376"/>
      <c r="L33" s="376"/>
      <c r="M33" s="266"/>
    </row>
    <row r="34" spans="1:44" ht="26" x14ac:dyDescent="0.5">
      <c r="A34" s="298"/>
      <c r="B34" s="283"/>
      <c r="C34" s="299"/>
      <c r="D34" s="360"/>
      <c r="E34" s="361"/>
      <c r="F34" s="361"/>
      <c r="G34" s="361"/>
      <c r="H34" s="361"/>
      <c r="I34" s="362"/>
      <c r="J34" s="211" t="str">
        <f>IF($L$5&lt;&gt;"EN",VLOOKUP(CONCATENATE("4.8",$L$5),masterdata!$D:$E,2,FALSE)&amp;"","")</f>
        <v xml:space="preserve">       Adresa výrobcu:</v>
      </c>
      <c r="K34" s="376"/>
      <c r="L34" s="376"/>
      <c r="M34" s="266"/>
    </row>
    <row r="35" spans="1:44" ht="26" x14ac:dyDescent="0.6">
      <c r="A35" s="300"/>
      <c r="B35" s="301"/>
      <c r="C35" s="302"/>
      <c r="D35" s="356" t="str">
        <f>VLOOKUP(CONCATENATE("4.4",$L$5),masterdata!$D:$E,2,FALSE)</f>
        <v>4.4 Contact person / Kontaktná osoba:</v>
      </c>
      <c r="E35" s="246"/>
      <c r="F35" s="246"/>
      <c r="G35" s="246"/>
      <c r="H35" s="357"/>
      <c r="I35" s="358"/>
      <c r="J35" s="370"/>
      <c r="K35" s="371"/>
      <c r="L35" s="371"/>
      <c r="M35" s="193"/>
    </row>
    <row r="36" spans="1:44" ht="26" x14ac:dyDescent="0.6">
      <c r="A36" s="118" t="s">
        <v>657</v>
      </c>
      <c r="B36" s="116"/>
      <c r="C36" s="119" t="s">
        <v>656</v>
      </c>
      <c r="D36" s="360"/>
      <c r="E36" s="361"/>
      <c r="F36" s="361"/>
      <c r="G36" s="361"/>
      <c r="H36" s="368"/>
      <c r="I36" s="369"/>
      <c r="J36" s="191"/>
      <c r="K36" s="192"/>
      <c r="L36" s="192"/>
      <c r="M36" s="193"/>
    </row>
    <row r="37" spans="1:44" ht="26" x14ac:dyDescent="0.6">
      <c r="A37" s="147" t="s">
        <v>10</v>
      </c>
      <c r="B37" s="148"/>
      <c r="C37" s="149" t="s">
        <v>11</v>
      </c>
      <c r="D37" s="213" t="str">
        <f>VLOOKUP(CONCATENATE("4.5",$L$5),masterdata!$D:$E,2,FALSE)</f>
        <v>4.5 Telephone number / Telefónne číslo:</v>
      </c>
      <c r="E37" s="239"/>
      <c r="F37" s="239"/>
      <c r="G37" s="239"/>
      <c r="H37" s="214"/>
      <c r="I37" s="349"/>
      <c r="J37" s="191"/>
      <c r="K37" s="192"/>
      <c r="L37" s="192"/>
      <c r="M37" s="193"/>
    </row>
    <row r="38" spans="1:44" ht="26.5" thickBot="1" x14ac:dyDescent="0.65">
      <c r="A38" s="150"/>
      <c r="B38" s="151"/>
      <c r="C38" s="152"/>
      <c r="D38" s="350"/>
      <c r="E38" s="351"/>
      <c r="F38" s="351"/>
      <c r="G38" s="351"/>
      <c r="H38" s="352"/>
      <c r="I38" s="353"/>
      <c r="J38" s="194"/>
      <c r="K38" s="195"/>
      <c r="L38" s="195"/>
      <c r="M38" s="196"/>
    </row>
    <row r="39" spans="1:44" s="10" customFormat="1" ht="7.5" customHeight="1" thickBot="1" x14ac:dyDescent="0.4">
      <c r="A39" s="27"/>
      <c r="B39" s="12"/>
      <c r="C39" s="12"/>
      <c r="D39" s="42"/>
      <c r="E39" s="12"/>
      <c r="F39" s="12"/>
      <c r="G39" s="12"/>
      <c r="H39" s="12"/>
      <c r="I39" s="42"/>
      <c r="J39" s="12"/>
      <c r="K39" s="14"/>
      <c r="L39" s="12"/>
      <c r="M39" s="54"/>
      <c r="N39" s="177"/>
      <c r="O39" s="177"/>
      <c r="P39" s="177"/>
      <c r="Q39" s="177"/>
      <c r="R39" s="177"/>
      <c r="S39" s="177"/>
      <c r="T39" s="177"/>
      <c r="U39" s="177"/>
      <c r="V39" s="177"/>
      <c r="W39" s="177"/>
      <c r="X39" s="177"/>
      <c r="Y39" s="177"/>
      <c r="Z39" s="177"/>
      <c r="AA39" s="177"/>
      <c r="AB39" s="177"/>
      <c r="AC39" s="177"/>
      <c r="AD39" s="177"/>
      <c r="AE39" s="177"/>
      <c r="AF39" s="177"/>
      <c r="AG39" s="177"/>
      <c r="AH39" s="177"/>
      <c r="AI39" s="177"/>
      <c r="AJ39" s="177"/>
      <c r="AK39" s="177"/>
      <c r="AL39" s="177"/>
      <c r="AM39" s="177"/>
      <c r="AN39" s="177"/>
      <c r="AO39" s="177"/>
      <c r="AP39" s="177"/>
      <c r="AQ39" s="177"/>
      <c r="AR39" s="177"/>
    </row>
    <row r="40" spans="1:44" ht="26" x14ac:dyDescent="0.6">
      <c r="A40" s="208" t="str">
        <f>VLOOKUP(CONCATENATE("5.",$L$5),masterdata!$D:$E,2,FALSE)</f>
        <v>5. Inner Packaging Unit (PU) / Priame obaly (katróny, boxy, sáčky, preložky..)</v>
      </c>
      <c r="B40" s="209"/>
      <c r="C40" s="209"/>
      <c r="D40" s="210"/>
      <c r="E40" s="366" t="str">
        <f>VLOOKUP(CONCATENATE("5.1",$L$5),masterdata!$D:$E,2,FALSE)</f>
        <v>5.1 Parts quantity per (PU) in pcs / Počet kusov dielov na jedno balenie (kartón, box):</v>
      </c>
      <c r="F40" s="367"/>
      <c r="G40" s="367"/>
      <c r="H40" s="367"/>
      <c r="I40" s="367"/>
      <c r="J40" s="138">
        <v>350</v>
      </c>
      <c r="K40" s="380" t="s">
        <v>763</v>
      </c>
      <c r="L40" s="381"/>
      <c r="M40" s="137" t="s">
        <v>779</v>
      </c>
      <c r="O40" s="176" t="s">
        <v>179</v>
      </c>
    </row>
    <row r="41" spans="1:44" ht="19" customHeight="1" x14ac:dyDescent="0.35">
      <c r="A41" s="348" t="s">
        <v>31</v>
      </c>
      <c r="B41" s="246"/>
      <c r="C41" s="248"/>
      <c r="D41" s="213" t="s">
        <v>341</v>
      </c>
      <c r="E41" s="214"/>
      <c r="F41" s="214"/>
      <c r="G41" s="154" t="str">
        <f>L7</f>
        <v>mm</v>
      </c>
      <c r="H41" s="155" t="s">
        <v>36</v>
      </c>
      <c r="I41" s="354" t="s">
        <v>189</v>
      </c>
      <c r="J41" s="355"/>
      <c r="K41" s="156" t="s">
        <v>38</v>
      </c>
      <c r="L41" s="213" t="str">
        <f>"5.7 Total PU weight ["&amp;$L$6&amp;"]"</f>
        <v>5.7 Total PU weight [kg]</v>
      </c>
      <c r="M41" s="215"/>
    </row>
    <row r="42" spans="1:44" ht="19" customHeight="1" x14ac:dyDescent="0.35">
      <c r="A42" s="373" t="str">
        <f>IF($L$5&lt;&gt;"EN",VLOOKUP(CONCATENATE("5.2",$L$5),masterdata!$D:$E,2,FALSE)&amp;"","")</f>
        <v>BOGE obal - číslo / popis</v>
      </c>
      <c r="B42" s="374"/>
      <c r="C42" s="388"/>
      <c r="D42" s="211" t="str">
        <f>IF($L$5&lt;&gt;"EN",VLOOKUP(CONCATENATE("5.3",$L$5),masterdata!$D:$E,2,FALSE)&amp;"","")</f>
        <v xml:space="preserve">              Rozmery   dĺžka     x   šírka     x     výška</v>
      </c>
      <c r="E42" s="212"/>
      <c r="F42" s="212"/>
      <c r="G42" s="157"/>
      <c r="H42" s="156" t="str">
        <f>IF($L$5&lt;&gt;"EN",VLOOKUP(CONCATENATE("5.4",$L$5),masterdata!$D:$E,2,FALSE)&amp;"","")</f>
        <v>Netto váha / kus</v>
      </c>
      <c r="I42" s="211" t="str">
        <f>IF($L$5&lt;&gt;"EN",VLOOKUP(CONCATENATE("5.5",$L$5),masterdata!$D:$E,2,FALSE)&amp;"","")</f>
        <v xml:space="preserve">      Vratné      /   Jednocestné</v>
      </c>
      <c r="J42" s="382"/>
      <c r="K42" s="158" t="str">
        <f>IF($L$5&lt;&gt;"EN",VLOOKUP(CONCATENATE("5.6",$L$5),masterdata!$D:$E,2,FALSE)&amp;"","")</f>
        <v>Počet ks / bal.</v>
      </c>
      <c r="L42" s="204" t="str">
        <f>IF($L$5&lt;&gt;"EN",VLOOKUP(CONCATENATE("5.7",$L$5),masterdata!$D:$E,2,FALSE)&amp;$L$6&amp;"]","")</f>
        <v xml:space="preserve"> Celková váha  [kg]</v>
      </c>
      <c r="M42" s="205"/>
      <c r="N42" s="52"/>
    </row>
    <row r="43" spans="1:44" ht="26" x14ac:dyDescent="0.6">
      <c r="A43" s="197" t="s">
        <v>231</v>
      </c>
      <c r="B43" s="197"/>
      <c r="C43" s="197"/>
      <c r="D43" s="159">
        <f>IF(A43="","",VLOOKUP(A43,masterdata!$G$3:$L$37,2,FALSE))</f>
        <v>0</v>
      </c>
      <c r="E43" s="159">
        <f>IF(A43="","",VLOOKUP(A43,masterdata!$G$3:$L$37,3,FALSE))</f>
        <v>0</v>
      </c>
      <c r="F43" s="189">
        <f>IF(A43="","",VLOOKUP(A43,masterdata!$G$3:$L$37,4,FALSE))</f>
        <v>0</v>
      </c>
      <c r="G43" s="190"/>
      <c r="H43" s="160">
        <f>IF(A43="","",VLOOKUP(A43,masterdata!$G$3:$L$37,5,FALSE))</f>
        <v>0</v>
      </c>
      <c r="I43" s="161" t="str">
        <f>IF(A43="","",VLOOKUP(A43,masterdata!$G$3:$L$37,6,FALSE))</f>
        <v>-</v>
      </c>
      <c r="J43" s="139"/>
      <c r="K43" s="132"/>
      <c r="L43" s="162">
        <f t="shared" ref="L43:L49" si="0">K43*H43</f>
        <v>0</v>
      </c>
      <c r="M43" s="163" t="str">
        <f>L6</f>
        <v>kg</v>
      </c>
    </row>
    <row r="44" spans="1:44" ht="26" x14ac:dyDescent="0.6">
      <c r="A44" s="197" t="s">
        <v>231</v>
      </c>
      <c r="B44" s="197"/>
      <c r="C44" s="197"/>
      <c r="D44" s="159">
        <f>IF(A44="","",VLOOKUP(A44,masterdata!$G$3:$L$37,2,FALSE))</f>
        <v>0</v>
      </c>
      <c r="E44" s="159">
        <f>IF(A44="","",VLOOKUP(A44,masterdata!$G$3:$L$37,3,FALSE))</f>
        <v>0</v>
      </c>
      <c r="F44" s="189">
        <f>IF(A44="","",VLOOKUP(A44,masterdata!$G$3:$L$37,4,FALSE))</f>
        <v>0</v>
      </c>
      <c r="G44" s="190"/>
      <c r="H44" s="160">
        <f>IF(A44="","",VLOOKUP(A44,masterdata!$G$3:$L$37,5,FALSE))</f>
        <v>0</v>
      </c>
      <c r="I44" s="161" t="str">
        <f>IF(A44="","",VLOOKUP(A44,masterdata!$G$3:$L$37,6,FALSE))</f>
        <v>-</v>
      </c>
      <c r="J44" s="139"/>
      <c r="K44" s="132"/>
      <c r="L44" s="164">
        <f t="shared" si="0"/>
        <v>0</v>
      </c>
      <c r="M44" s="165" t="str">
        <f>L6</f>
        <v>kg</v>
      </c>
    </row>
    <row r="45" spans="1:44" ht="26" x14ac:dyDescent="0.6">
      <c r="A45" s="197" t="s">
        <v>231</v>
      </c>
      <c r="B45" s="197"/>
      <c r="C45" s="197"/>
      <c r="D45" s="159">
        <f>IF(A45="","",VLOOKUP(A45,masterdata!$G$3:$L$37,2,FALSE))</f>
        <v>0</v>
      </c>
      <c r="E45" s="159">
        <f>IF(A45="","",VLOOKUP(A45,masterdata!$G$3:$L$37,3,FALSE))</f>
        <v>0</v>
      </c>
      <c r="F45" s="189">
        <f>IF(A45="","",VLOOKUP(A45,masterdata!$G$3:$L$37,4,FALSE))</f>
        <v>0</v>
      </c>
      <c r="G45" s="190"/>
      <c r="H45" s="160">
        <f>IF(A45="","",VLOOKUP(A45,masterdata!$G$3:$L$37,5,FALSE))</f>
        <v>0</v>
      </c>
      <c r="I45" s="161" t="str">
        <f>IF(A45="","",VLOOKUP(A45,masterdata!$G$3:$L$37,6,FALSE))</f>
        <v>-</v>
      </c>
      <c r="J45" s="139"/>
      <c r="K45" s="132"/>
      <c r="L45" s="164">
        <f t="shared" si="0"/>
        <v>0</v>
      </c>
      <c r="M45" s="165" t="str">
        <f>L6</f>
        <v>kg</v>
      </c>
    </row>
    <row r="46" spans="1:44" ht="26" x14ac:dyDescent="0.6">
      <c r="A46" s="198"/>
      <c r="B46" s="199"/>
      <c r="C46" s="200"/>
      <c r="D46" s="142"/>
      <c r="E46" s="142"/>
      <c r="F46" s="206"/>
      <c r="G46" s="207"/>
      <c r="H46" s="124"/>
      <c r="I46" s="125"/>
      <c r="J46" s="125"/>
      <c r="K46" s="125"/>
      <c r="L46" s="166">
        <f t="shared" si="0"/>
        <v>0</v>
      </c>
      <c r="M46" s="165" t="str">
        <f>L6</f>
        <v>kg</v>
      </c>
    </row>
    <row r="47" spans="1:44" ht="26" x14ac:dyDescent="0.6">
      <c r="A47" s="201"/>
      <c r="B47" s="202"/>
      <c r="C47" s="203"/>
      <c r="D47" s="140"/>
      <c r="E47" s="140"/>
      <c r="F47" s="220"/>
      <c r="G47" s="385"/>
      <c r="H47" s="126"/>
      <c r="I47" s="127"/>
      <c r="J47" s="127"/>
      <c r="K47" s="127"/>
      <c r="L47" s="166">
        <f>K47*H47</f>
        <v>0</v>
      </c>
      <c r="M47" s="165" t="str">
        <f>L6</f>
        <v>kg</v>
      </c>
    </row>
    <row r="48" spans="1:44" ht="26" x14ac:dyDescent="0.6">
      <c r="A48" s="201"/>
      <c r="B48" s="202"/>
      <c r="C48" s="203"/>
      <c r="D48" s="140"/>
      <c r="E48" s="140"/>
      <c r="F48" s="220"/>
      <c r="G48" s="385"/>
      <c r="H48" s="128"/>
      <c r="I48" s="127"/>
      <c r="J48" s="127"/>
      <c r="K48" s="127"/>
      <c r="L48" s="166">
        <f>K48*H48</f>
        <v>0</v>
      </c>
      <c r="M48" s="165" t="str">
        <f>L6</f>
        <v>kg</v>
      </c>
    </row>
    <row r="49" spans="1:44" ht="26.5" thickBot="1" x14ac:dyDescent="0.65">
      <c r="A49" s="389"/>
      <c r="B49" s="390"/>
      <c r="C49" s="391"/>
      <c r="D49" s="141"/>
      <c r="E49" s="141"/>
      <c r="F49" s="216"/>
      <c r="G49" s="217"/>
      <c r="H49" s="129"/>
      <c r="I49" s="129"/>
      <c r="J49" s="129"/>
      <c r="K49" s="130"/>
      <c r="L49" s="167">
        <f t="shared" si="0"/>
        <v>0</v>
      </c>
      <c r="M49" s="168" t="str">
        <f>L6</f>
        <v>kg</v>
      </c>
    </row>
    <row r="50" spans="1:44" s="10" customFormat="1" ht="7.5" customHeight="1" thickBot="1" x14ac:dyDescent="0.4">
      <c r="A50" s="41"/>
      <c r="B50" s="42"/>
      <c r="C50" s="42"/>
      <c r="D50" s="42"/>
      <c r="E50" s="42"/>
      <c r="F50" s="42"/>
      <c r="G50" s="42"/>
      <c r="H50" s="12"/>
      <c r="I50" s="42"/>
      <c r="J50" s="12"/>
      <c r="K50" s="42"/>
      <c r="L50" s="12"/>
      <c r="M50" s="43"/>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c r="AK50" s="177"/>
      <c r="AL50" s="177"/>
      <c r="AM50" s="177"/>
      <c r="AN50" s="177"/>
      <c r="AO50" s="177"/>
      <c r="AP50" s="177"/>
      <c r="AQ50" s="177"/>
      <c r="AR50" s="177"/>
    </row>
    <row r="51" spans="1:44" ht="26" x14ac:dyDescent="0.6">
      <c r="A51" s="208" t="str">
        <f>VLOOKUP(CONCATENATE("6.",$L$5),masterdata!$D:$E,2,FALSE)</f>
        <v>6. Outside Handling Unit (HU) / Vonkajšie obaly manipulačnej jednotky (palety, vrchnáky...)</v>
      </c>
      <c r="B51" s="209"/>
      <c r="C51" s="209"/>
      <c r="D51" s="209" t="s">
        <v>34</v>
      </c>
      <c r="E51" s="209"/>
      <c r="F51" s="209"/>
      <c r="G51" s="218"/>
      <c r="H51" s="386" t="str">
        <f>VLOOKUP(CONCATENATE("6.1",$L$5),masterdata!$D:$E,2,FALSE)</f>
        <v>6.1 Parts quantity per (HU) in pcs / Počet ks dielov na celkovú manipul jednotku:</v>
      </c>
      <c r="I51" s="387"/>
      <c r="J51" s="387"/>
      <c r="K51" s="387"/>
      <c r="L51" s="387"/>
      <c r="M51" s="135"/>
    </row>
    <row r="52" spans="1:44" ht="21" customHeight="1" x14ac:dyDescent="0.35">
      <c r="A52" s="373" t="s">
        <v>202</v>
      </c>
      <c r="B52" s="383"/>
      <c r="C52" s="384"/>
      <c r="D52" s="169" t="s">
        <v>343</v>
      </c>
      <c r="E52" s="169"/>
      <c r="F52" s="169"/>
      <c r="G52" s="170" t="str">
        <f>L7</f>
        <v>mm</v>
      </c>
      <c r="H52" s="156" t="s">
        <v>35</v>
      </c>
      <c r="I52" s="354" t="s">
        <v>206</v>
      </c>
      <c r="J52" s="355"/>
      <c r="K52" s="156" t="s">
        <v>21</v>
      </c>
      <c r="L52" s="213" t="str">
        <f>"6.7 Total HU weight ["&amp;$L$6&amp;"]"</f>
        <v>6.7 Total HU weight [kg]</v>
      </c>
      <c r="M52" s="215"/>
    </row>
    <row r="53" spans="1:44" ht="21" customHeight="1" x14ac:dyDescent="0.35">
      <c r="A53" s="373" t="str">
        <f>IF($L$5&lt;&gt;"EN",VLOOKUP(CONCATENATE("6.2",$L$5),masterdata!$D:$E,2,FALSE)&amp;"","")</f>
        <v xml:space="preserve"> BOGE obal - číslo / popis</v>
      </c>
      <c r="B53" s="374"/>
      <c r="C53" s="374"/>
      <c r="D53" s="169" t="str">
        <f>IF($L$5&lt;&gt;"EN",VLOOKUP(CONCATENATE("5.3",$L$5),masterdata!$D:$E,2,FALSE)&amp;"","")</f>
        <v xml:space="preserve">              Rozmery   dĺžka     x   šírka     x     výška</v>
      </c>
      <c r="E53" s="170"/>
      <c r="F53" s="170"/>
      <c r="G53" s="170"/>
      <c r="H53" s="156" t="str">
        <f>IF($L$5&lt;&gt;"EN",VLOOKUP(CONCATENATE("5.4",$L$5),masterdata!$D:$E,2,FALSE)&amp;"","")</f>
        <v>Netto váha / kus</v>
      </c>
      <c r="I53" s="354" t="str">
        <f>IF($L$5&lt;&gt;"EN",VLOOKUP(CONCATENATE("5.5",$L$5),masterdata!$D:$E,2,FALSE)&amp;"","")</f>
        <v xml:space="preserve">      Vratné      /   Jednocestné</v>
      </c>
      <c r="J53" s="375"/>
      <c r="K53" s="158" t="str">
        <f>IF($L$5&lt;&gt;"EN",VLOOKUP(CONCATENATE("5.6",$L$5),masterdata!$D:$E,2,FALSE)&amp;"","")</f>
        <v>Počet ks / bal.</v>
      </c>
      <c r="L53" s="204" t="str">
        <f>IF($L$5&lt;&gt;"EN",VLOOKUP(CONCATENATE("6.7",$L$5),masterdata!$D:$E,2,FALSE)&amp;$L$6&amp;"]","")</f>
        <v xml:space="preserve"> Celková váha [kg]</v>
      </c>
      <c r="M53" s="205"/>
    </row>
    <row r="54" spans="1:44" ht="26" x14ac:dyDescent="0.6">
      <c r="A54" s="372" t="str">
        <f>A43</f>
        <v>-</v>
      </c>
      <c r="B54" s="372"/>
      <c r="C54" s="372"/>
      <c r="D54" s="159">
        <f>D43</f>
        <v>0</v>
      </c>
      <c r="E54" s="159">
        <f>E43</f>
        <v>0</v>
      </c>
      <c r="F54" s="189">
        <f>F43</f>
        <v>0</v>
      </c>
      <c r="G54" s="190"/>
      <c r="H54" s="160">
        <f>H43</f>
        <v>0</v>
      </c>
      <c r="I54" s="161" t="str">
        <f>I43</f>
        <v>-</v>
      </c>
      <c r="J54" s="139"/>
      <c r="K54" s="161">
        <f>K43</f>
        <v>0</v>
      </c>
      <c r="L54" s="171">
        <f t="shared" ref="L54:L58" si="1">H54*K54</f>
        <v>0</v>
      </c>
      <c r="M54" s="172" t="str">
        <f>L6</f>
        <v>kg</v>
      </c>
    </row>
    <row r="55" spans="1:44" ht="26" x14ac:dyDescent="0.6">
      <c r="A55" s="197" t="s">
        <v>231</v>
      </c>
      <c r="B55" s="197"/>
      <c r="C55" s="197"/>
      <c r="D55" s="159">
        <f>IF(A55="","",VLOOKUP(A55,masterdata!$G$49:$L$76,2,FALSE))</f>
        <v>0</v>
      </c>
      <c r="E55" s="159">
        <f>IF(A55="","",VLOOKUP(A55,masterdata!$G$49:$L$76,3,FALSE))</f>
        <v>0</v>
      </c>
      <c r="F55" s="189">
        <f>IF(A55="","",VLOOKUP(A55,masterdata!$G$49:$L$76,4,FALSE))</f>
        <v>0</v>
      </c>
      <c r="G55" s="190"/>
      <c r="H55" s="160">
        <f>IF(A55="","",VLOOKUP(A55,masterdata!$G$49:$L$76,5,FALSE))</f>
        <v>0</v>
      </c>
      <c r="I55" s="161" t="str">
        <f>IF(A55="","",VLOOKUP(A55,masterdata!$G$49:$L$76,6,FALSE))</f>
        <v>-</v>
      </c>
      <c r="J55" s="139"/>
      <c r="K55" s="132"/>
      <c r="L55" s="171">
        <f t="shared" si="1"/>
        <v>0</v>
      </c>
      <c r="M55" s="173" t="str">
        <f>L6</f>
        <v>kg</v>
      </c>
    </row>
    <row r="56" spans="1:44" ht="26" x14ac:dyDescent="0.6">
      <c r="A56" s="197" t="s">
        <v>231</v>
      </c>
      <c r="B56" s="197"/>
      <c r="C56" s="197"/>
      <c r="D56" s="159">
        <f>IF(A56="","",VLOOKUP(A56,masterdata!$G$49:$L$76,2,FALSE))</f>
        <v>0</v>
      </c>
      <c r="E56" s="159">
        <f>IF(A56="","",VLOOKUP(A56,masterdata!$G$49:$L$76,3,FALSE))</f>
        <v>0</v>
      </c>
      <c r="F56" s="189">
        <f>IF(A56="","",VLOOKUP(A56,masterdata!$G$49:$L$76,4,FALSE))</f>
        <v>0</v>
      </c>
      <c r="G56" s="190"/>
      <c r="H56" s="160">
        <f>IF(A56="","",VLOOKUP(A56,masterdata!$G$49:$L$76,5,FALSE))</f>
        <v>0</v>
      </c>
      <c r="I56" s="161" t="str">
        <f>IF(A56="","",VLOOKUP(A56,masterdata!$G$49:$L$76,6,FALSE))</f>
        <v>-</v>
      </c>
      <c r="J56" s="139"/>
      <c r="K56" s="132"/>
      <c r="L56" s="171">
        <f t="shared" si="1"/>
        <v>0</v>
      </c>
      <c r="M56" s="172" t="str">
        <f>L6</f>
        <v>kg</v>
      </c>
    </row>
    <row r="57" spans="1:44" ht="26" x14ac:dyDescent="0.6">
      <c r="A57" s="197" t="s">
        <v>231</v>
      </c>
      <c r="B57" s="197"/>
      <c r="C57" s="197"/>
      <c r="D57" s="159">
        <f>IF(A57="","",VLOOKUP(A57,masterdata!$G$49:$L$76,2,FALSE))</f>
        <v>0</v>
      </c>
      <c r="E57" s="159">
        <f>IF(A57="","",VLOOKUP(A57,masterdata!$G$49:$L$76,3,FALSE))</f>
        <v>0</v>
      </c>
      <c r="F57" s="189">
        <f>IF(A57="","",VLOOKUP(A57,masterdata!$G$49:$L$76,4,FALSE))</f>
        <v>0</v>
      </c>
      <c r="G57" s="190"/>
      <c r="H57" s="160">
        <f>IF(A57="","",VLOOKUP(A57,masterdata!$G$49:$L$76,5,FALSE))</f>
        <v>0</v>
      </c>
      <c r="I57" s="161" t="str">
        <f>IF(A57="","",VLOOKUP(A57,masterdata!$G$49:$L$76,6,FALSE))</f>
        <v>-</v>
      </c>
      <c r="J57" s="139"/>
      <c r="K57" s="132"/>
      <c r="L57" s="171">
        <f>(H57*K57)</f>
        <v>0</v>
      </c>
      <c r="M57" s="172" t="str">
        <f>L6</f>
        <v>kg</v>
      </c>
    </row>
    <row r="58" spans="1:44" ht="26" x14ac:dyDescent="0.6">
      <c r="A58" s="198"/>
      <c r="B58" s="199"/>
      <c r="C58" s="200"/>
      <c r="D58" s="142"/>
      <c r="E58" s="142"/>
      <c r="F58" s="206"/>
      <c r="G58" s="219"/>
      <c r="H58" s="131"/>
      <c r="I58" s="132"/>
      <c r="J58" s="132"/>
      <c r="K58" s="132"/>
      <c r="L58" s="171">
        <f t="shared" si="1"/>
        <v>0</v>
      </c>
      <c r="M58" s="172" t="str">
        <f>L6</f>
        <v>kg</v>
      </c>
    </row>
    <row r="59" spans="1:44" ht="26" x14ac:dyDescent="0.6">
      <c r="A59" s="201"/>
      <c r="B59" s="202"/>
      <c r="C59" s="203"/>
      <c r="D59" s="140"/>
      <c r="E59" s="140"/>
      <c r="F59" s="220"/>
      <c r="G59" s="221"/>
      <c r="H59" s="133"/>
      <c r="I59" s="132"/>
      <c r="J59" s="132"/>
      <c r="K59" s="132"/>
      <c r="L59" s="171">
        <f t="shared" ref="L59:L60" si="2">H59*K59</f>
        <v>0</v>
      </c>
      <c r="M59" s="172" t="str">
        <f>L6</f>
        <v>kg</v>
      </c>
    </row>
    <row r="60" spans="1:44" ht="26" x14ac:dyDescent="0.6">
      <c r="A60" s="201"/>
      <c r="B60" s="202"/>
      <c r="C60" s="203"/>
      <c r="D60" s="140"/>
      <c r="E60" s="140"/>
      <c r="F60" s="220"/>
      <c r="G60" s="221"/>
      <c r="H60" s="128"/>
      <c r="I60" s="127"/>
      <c r="J60" s="127"/>
      <c r="K60" s="127"/>
      <c r="L60" s="171">
        <f t="shared" si="2"/>
        <v>0</v>
      </c>
      <c r="M60" s="172" t="str">
        <f>L6</f>
        <v>kg</v>
      </c>
    </row>
    <row r="61" spans="1:44" ht="21" customHeight="1" thickBot="1" x14ac:dyDescent="0.65">
      <c r="A61" s="412" t="str">
        <f>VLOOKUP(CONCATENATE("6.8",$L$5),masterdata!$D:$E,2,FALSE)</f>
        <v>6.8 Dimmensions of HU / Total rozmery MJ</v>
      </c>
      <c r="B61" s="413"/>
      <c r="C61" s="414"/>
      <c r="D61" s="130"/>
      <c r="E61" s="134"/>
      <c r="F61" s="129"/>
      <c r="G61" s="179" t="str">
        <f>L7</f>
        <v>mm</v>
      </c>
      <c r="H61" s="410" t="str">
        <f>VLOOKUP(CONCATENATE("6.9",$L$5),masterdata!$D:$E,2,FALSE)</f>
        <v>6.9 Total weight HU / Brutto váha manipulačnej jednotky (MJ)</v>
      </c>
      <c r="I61" s="410"/>
      <c r="J61" s="410"/>
      <c r="K61" s="411"/>
      <c r="L61" s="174">
        <f>L43+L44+L45+L46+L47+L48+L49+L55+L56+L57+L58+L59+L60+(M51*J16)</f>
        <v>0</v>
      </c>
      <c r="M61" s="168" t="str">
        <f>L6</f>
        <v>kg</v>
      </c>
    </row>
    <row r="62" spans="1:44" s="10" customFormat="1" ht="7.5" customHeight="1" thickBot="1" x14ac:dyDescent="0.4">
      <c r="A62" s="27"/>
      <c r="B62" s="12"/>
      <c r="C62" s="12"/>
      <c r="D62" s="14"/>
      <c r="E62" s="14"/>
      <c r="F62" s="14"/>
      <c r="G62" s="12"/>
      <c r="H62" s="12"/>
      <c r="I62" s="12"/>
      <c r="J62" s="12"/>
      <c r="K62" s="12"/>
      <c r="L62" s="12"/>
      <c r="M62" s="12"/>
      <c r="N62" s="177"/>
      <c r="O62" s="177"/>
      <c r="P62" s="177"/>
      <c r="Q62" s="177"/>
      <c r="R62" s="177"/>
      <c r="S62" s="177"/>
      <c r="T62" s="177"/>
      <c r="U62" s="177"/>
      <c r="V62" s="177"/>
      <c r="W62" s="177"/>
      <c r="X62" s="177"/>
      <c r="Y62" s="177"/>
      <c r="Z62" s="177"/>
      <c r="AA62" s="177"/>
      <c r="AB62" s="177"/>
      <c r="AC62" s="177"/>
      <c r="AD62" s="177"/>
      <c r="AE62" s="177"/>
      <c r="AF62" s="177"/>
      <c r="AG62" s="177"/>
      <c r="AH62" s="177"/>
      <c r="AI62" s="177"/>
      <c r="AJ62" s="177"/>
      <c r="AK62" s="177"/>
      <c r="AL62" s="177"/>
      <c r="AM62" s="177"/>
      <c r="AN62" s="177"/>
      <c r="AO62" s="177"/>
      <c r="AP62" s="177"/>
      <c r="AQ62" s="177"/>
      <c r="AR62" s="177"/>
    </row>
    <row r="63" spans="1:44" ht="21" x14ac:dyDescent="0.5">
      <c r="A63" s="408" t="str">
        <f>VLOOKUP(CONCATENATE("5.9",$L$5),masterdata!$D:$E,2,FALSE)</f>
        <v>5.9 Packaging Unit (PU) details photo / Priame obaly (katróny, boxy, sáčky, preložky..) fotka</v>
      </c>
      <c r="B63" s="335"/>
      <c r="C63" s="335"/>
      <c r="D63" s="335"/>
      <c r="E63" s="409"/>
      <c r="F63" s="409"/>
      <c r="G63" s="175"/>
      <c r="H63" s="405" t="str">
        <f>VLOOKUP(CONCATENATE("6.10",$L$5),masterdata!$D:$E,2,FALSE)</f>
        <v>6.10 Handling Unit (HU) details photo / Vonkajšie obaly manipulač. jednotky (palety, vrchnáky..) fotka</v>
      </c>
      <c r="I63" s="406"/>
      <c r="J63" s="406"/>
      <c r="K63" s="406"/>
      <c r="L63" s="406"/>
      <c r="M63" s="407"/>
    </row>
    <row r="64" spans="1:44" ht="21" customHeight="1" x14ac:dyDescent="0.35">
      <c r="A64" s="395"/>
      <c r="B64" s="396"/>
      <c r="C64" s="396"/>
      <c r="D64" s="396"/>
      <c r="E64" s="396"/>
      <c r="F64" s="396"/>
      <c r="G64" s="397"/>
      <c r="H64" s="395"/>
      <c r="I64" s="396"/>
      <c r="J64" s="396"/>
      <c r="K64" s="396"/>
      <c r="L64" s="396"/>
      <c r="M64" s="397"/>
    </row>
    <row r="65" spans="1:44" ht="21" customHeight="1" x14ac:dyDescent="0.35">
      <c r="A65" s="395"/>
      <c r="B65" s="396"/>
      <c r="C65" s="396"/>
      <c r="D65" s="396"/>
      <c r="E65" s="396"/>
      <c r="F65" s="396"/>
      <c r="G65" s="397"/>
      <c r="H65" s="395"/>
      <c r="I65" s="396"/>
      <c r="J65" s="396"/>
      <c r="K65" s="396"/>
      <c r="L65" s="396"/>
      <c r="M65" s="397"/>
    </row>
    <row r="66" spans="1:44" ht="21" customHeight="1" x14ac:dyDescent="0.35">
      <c r="A66" s="395"/>
      <c r="B66" s="396"/>
      <c r="C66" s="396"/>
      <c r="D66" s="396"/>
      <c r="E66" s="396"/>
      <c r="F66" s="396"/>
      <c r="G66" s="397"/>
      <c r="H66" s="395"/>
      <c r="I66" s="396"/>
      <c r="J66" s="396"/>
      <c r="K66" s="396"/>
      <c r="L66" s="396"/>
      <c r="M66" s="397"/>
    </row>
    <row r="67" spans="1:44" ht="21" customHeight="1" x14ac:dyDescent="0.35">
      <c r="A67" s="395"/>
      <c r="B67" s="396"/>
      <c r="C67" s="396"/>
      <c r="D67" s="396"/>
      <c r="E67" s="396"/>
      <c r="F67" s="396"/>
      <c r="G67" s="397"/>
      <c r="H67" s="395"/>
      <c r="I67" s="396"/>
      <c r="J67" s="396"/>
      <c r="K67" s="396"/>
      <c r="L67" s="396"/>
      <c r="M67" s="397"/>
    </row>
    <row r="68" spans="1:44" ht="21" customHeight="1" x14ac:dyDescent="0.35">
      <c r="A68" s="395"/>
      <c r="B68" s="396"/>
      <c r="C68" s="396"/>
      <c r="D68" s="396"/>
      <c r="E68" s="396"/>
      <c r="F68" s="396"/>
      <c r="G68" s="397"/>
      <c r="H68" s="395"/>
      <c r="I68" s="396"/>
      <c r="J68" s="396"/>
      <c r="K68" s="396"/>
      <c r="L68" s="396"/>
      <c r="M68" s="397"/>
    </row>
    <row r="69" spans="1:44" ht="21" customHeight="1" x14ac:dyDescent="0.35">
      <c r="A69" s="395"/>
      <c r="B69" s="396"/>
      <c r="C69" s="396"/>
      <c r="D69" s="396"/>
      <c r="E69" s="396"/>
      <c r="F69" s="396"/>
      <c r="G69" s="397"/>
      <c r="H69" s="395"/>
      <c r="I69" s="396"/>
      <c r="J69" s="396"/>
      <c r="K69" s="396"/>
      <c r="L69" s="396"/>
      <c r="M69" s="397"/>
    </row>
    <row r="70" spans="1:44" ht="21" customHeight="1" x14ac:dyDescent="0.35">
      <c r="A70" s="395"/>
      <c r="B70" s="396"/>
      <c r="C70" s="396"/>
      <c r="D70" s="396"/>
      <c r="E70" s="396"/>
      <c r="F70" s="396"/>
      <c r="G70" s="397"/>
      <c r="H70" s="395"/>
      <c r="I70" s="396"/>
      <c r="J70" s="396"/>
      <c r="K70" s="396"/>
      <c r="L70" s="396"/>
      <c r="M70" s="397"/>
    </row>
    <row r="71" spans="1:44" ht="21" customHeight="1" x14ac:dyDescent="0.35">
      <c r="A71" s="395"/>
      <c r="B71" s="396"/>
      <c r="C71" s="396"/>
      <c r="D71" s="396"/>
      <c r="E71" s="396"/>
      <c r="F71" s="396"/>
      <c r="G71" s="397"/>
      <c r="H71" s="395"/>
      <c r="I71" s="396"/>
      <c r="J71" s="396"/>
      <c r="K71" s="396"/>
      <c r="L71" s="396"/>
      <c r="M71" s="397"/>
    </row>
    <row r="72" spans="1:44" ht="21" customHeight="1" thickBot="1" x14ac:dyDescent="0.4">
      <c r="A72" s="398"/>
      <c r="B72" s="399"/>
      <c r="C72" s="399"/>
      <c r="D72" s="399"/>
      <c r="E72" s="399"/>
      <c r="F72" s="399"/>
      <c r="G72" s="400"/>
      <c r="H72" s="398"/>
      <c r="I72" s="399"/>
      <c r="J72" s="399"/>
      <c r="K72" s="399"/>
      <c r="L72" s="399"/>
      <c r="M72" s="400"/>
    </row>
    <row r="73" spans="1:44" s="10" customFormat="1" ht="7.5" customHeight="1" thickBot="1" x14ac:dyDescent="0.4">
      <c r="A73" s="27"/>
      <c r="B73" s="12"/>
      <c r="C73" s="12"/>
      <c r="D73" s="12"/>
      <c r="E73" s="12"/>
      <c r="F73" s="12"/>
      <c r="G73" s="12"/>
      <c r="H73" s="12"/>
      <c r="I73" s="12"/>
      <c r="J73" s="12"/>
      <c r="K73" s="12"/>
      <c r="L73" s="12"/>
      <c r="M73" s="12"/>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c r="AP73" s="177"/>
      <c r="AQ73" s="177"/>
      <c r="AR73" s="177"/>
    </row>
    <row r="74" spans="1:44" ht="23.5" x14ac:dyDescent="0.55000000000000004">
      <c r="A74" s="401" t="str">
        <f>VLOOKUP(CONCATENATE("7.",$L$5),masterdata!$D:$E,2,FALSE)</f>
        <v>7. Addendum from the customer side / Dodatok zo strany zákazníka:</v>
      </c>
      <c r="B74" s="402"/>
      <c r="C74" s="402"/>
      <c r="D74" s="402"/>
      <c r="E74" s="402"/>
      <c r="F74" s="402"/>
      <c r="G74" s="403"/>
      <c r="H74" s="401" t="str">
        <f>VLOOKUP(CONCATENATE("8.",$L$5),masterdata!$D:$E,2,FALSE)</f>
        <v>8. Addendum from the supplier side /  Dodatok zo strany dodávateľa:</v>
      </c>
      <c r="I74" s="402"/>
      <c r="J74" s="402"/>
      <c r="K74" s="402"/>
      <c r="L74" s="402"/>
      <c r="M74" s="404"/>
    </row>
    <row r="75" spans="1:44" ht="21" customHeight="1" x14ac:dyDescent="0.35">
      <c r="A75" s="392"/>
      <c r="B75" s="393"/>
      <c r="C75" s="393"/>
      <c r="D75" s="393"/>
      <c r="E75" s="393"/>
      <c r="F75" s="393"/>
      <c r="G75" s="394"/>
      <c r="H75" s="395"/>
      <c r="I75" s="396"/>
      <c r="J75" s="396"/>
      <c r="K75" s="396"/>
      <c r="L75" s="396"/>
      <c r="M75" s="397"/>
    </row>
    <row r="76" spans="1:44" ht="21" customHeight="1" x14ac:dyDescent="0.35">
      <c r="A76" s="415"/>
      <c r="B76" s="416"/>
      <c r="C76" s="416"/>
      <c r="D76" s="416"/>
      <c r="E76" s="416"/>
      <c r="F76" s="416"/>
      <c r="G76" s="417"/>
      <c r="H76" s="395"/>
      <c r="I76" s="396"/>
      <c r="J76" s="396"/>
      <c r="K76" s="396"/>
      <c r="L76" s="396"/>
      <c r="M76" s="397"/>
    </row>
    <row r="77" spans="1:44" ht="21" customHeight="1" x14ac:dyDescent="0.35">
      <c r="A77" s="415"/>
      <c r="B77" s="393"/>
      <c r="C77" s="393"/>
      <c r="D77" s="393"/>
      <c r="E77" s="393"/>
      <c r="F77" s="393"/>
      <c r="G77" s="394"/>
      <c r="H77" s="395"/>
      <c r="I77" s="396"/>
      <c r="J77" s="396"/>
      <c r="K77" s="396"/>
      <c r="L77" s="396"/>
      <c r="M77" s="397"/>
    </row>
    <row r="78" spans="1:44" ht="21" customHeight="1" x14ac:dyDescent="0.35">
      <c r="A78" s="415"/>
      <c r="B78" s="393"/>
      <c r="C78" s="393"/>
      <c r="D78" s="393"/>
      <c r="E78" s="393"/>
      <c r="F78" s="393"/>
      <c r="G78" s="394"/>
      <c r="H78" s="395"/>
      <c r="I78" s="396"/>
      <c r="J78" s="396"/>
      <c r="K78" s="396"/>
      <c r="L78" s="396"/>
      <c r="M78" s="397"/>
    </row>
    <row r="79" spans="1:44" ht="21" customHeight="1" x14ac:dyDescent="0.35">
      <c r="A79" s="415"/>
      <c r="B79" s="393"/>
      <c r="C79" s="393"/>
      <c r="D79" s="393"/>
      <c r="E79" s="393"/>
      <c r="F79" s="393"/>
      <c r="G79" s="394"/>
      <c r="H79" s="395"/>
      <c r="I79" s="396"/>
      <c r="J79" s="396"/>
      <c r="K79" s="396"/>
      <c r="L79" s="396"/>
      <c r="M79" s="397"/>
    </row>
    <row r="80" spans="1:44" ht="21" customHeight="1" x14ac:dyDescent="0.35">
      <c r="A80" s="415"/>
      <c r="B80" s="393"/>
      <c r="C80" s="393"/>
      <c r="D80" s="393"/>
      <c r="E80" s="393"/>
      <c r="F80" s="393"/>
      <c r="G80" s="394"/>
      <c r="H80" s="395"/>
      <c r="I80" s="396"/>
      <c r="J80" s="396"/>
      <c r="K80" s="396"/>
      <c r="L80" s="396"/>
      <c r="M80" s="397"/>
    </row>
    <row r="81" spans="1:13" ht="21" customHeight="1" x14ac:dyDescent="0.35">
      <c r="A81" s="415"/>
      <c r="B81" s="393"/>
      <c r="C81" s="393"/>
      <c r="D81" s="393"/>
      <c r="E81" s="393"/>
      <c r="F81" s="393"/>
      <c r="G81" s="394"/>
      <c r="H81" s="395"/>
      <c r="I81" s="396"/>
      <c r="J81" s="396"/>
      <c r="K81" s="396"/>
      <c r="L81" s="396"/>
      <c r="M81" s="397"/>
    </row>
    <row r="82" spans="1:13" ht="21" customHeight="1" thickBot="1" x14ac:dyDescent="0.4">
      <c r="A82" s="418"/>
      <c r="B82" s="419"/>
      <c r="C82" s="419"/>
      <c r="D82" s="419"/>
      <c r="E82" s="419"/>
      <c r="F82" s="419"/>
      <c r="G82" s="420"/>
      <c r="H82" s="398"/>
      <c r="I82" s="399"/>
      <c r="J82" s="399"/>
      <c r="K82" s="399"/>
      <c r="L82" s="399"/>
      <c r="M82" s="400"/>
    </row>
    <row r="83" spans="1:13" s="176" customFormat="1" x14ac:dyDescent="0.35"/>
    <row r="84" spans="1:13" s="176" customFormat="1" x14ac:dyDescent="0.35"/>
    <row r="85" spans="1:13" s="176" customFormat="1" x14ac:dyDescent="0.35"/>
    <row r="86" spans="1:13" s="176" customFormat="1" x14ac:dyDescent="0.35"/>
    <row r="87" spans="1:13" s="176" customFormat="1" x14ac:dyDescent="0.35"/>
    <row r="88" spans="1:13" s="176" customFormat="1" x14ac:dyDescent="0.35"/>
    <row r="89" spans="1:13" s="176" customFormat="1" x14ac:dyDescent="0.35"/>
    <row r="90" spans="1:13" s="176" customFormat="1" x14ac:dyDescent="0.35"/>
    <row r="91" spans="1:13" s="176" customFormat="1" x14ac:dyDescent="0.35"/>
    <row r="92" spans="1:13" s="176" customFormat="1" x14ac:dyDescent="0.35"/>
    <row r="93" spans="1:13" s="176" customFormat="1" x14ac:dyDescent="0.35"/>
    <row r="94" spans="1:13" s="176" customFormat="1" x14ac:dyDescent="0.35"/>
    <row r="95" spans="1:13" s="176" customFormat="1" x14ac:dyDescent="0.35"/>
    <row r="96" spans="1:13" s="176" customFormat="1" x14ac:dyDescent="0.35"/>
    <row r="97" s="176" customFormat="1" x14ac:dyDescent="0.35"/>
    <row r="98" s="176" customFormat="1" x14ac:dyDescent="0.35"/>
    <row r="99" s="176" customFormat="1" x14ac:dyDescent="0.35"/>
    <row r="100" s="176" customFormat="1" x14ac:dyDescent="0.35"/>
    <row r="101" s="176" customFormat="1" x14ac:dyDescent="0.35"/>
    <row r="102" s="176" customFormat="1" x14ac:dyDescent="0.35"/>
    <row r="103" s="176" customFormat="1" x14ac:dyDescent="0.35"/>
    <row r="104" s="176" customFormat="1" x14ac:dyDescent="0.35"/>
    <row r="105" s="176" customFormat="1" x14ac:dyDescent="0.35"/>
    <row r="106" s="176" customFormat="1" x14ac:dyDescent="0.35"/>
    <row r="107" s="176" customFormat="1" x14ac:dyDescent="0.35"/>
    <row r="108" s="176" customFormat="1" x14ac:dyDescent="0.35"/>
    <row r="109" s="176" customFormat="1" x14ac:dyDescent="0.35"/>
    <row r="110" s="176" customFormat="1" x14ac:dyDescent="0.35"/>
    <row r="111" s="176" customFormat="1" x14ac:dyDescent="0.35"/>
    <row r="112" s="176" customFormat="1" x14ac:dyDescent="0.35"/>
    <row r="113" s="176" customFormat="1" x14ac:dyDescent="0.35"/>
    <row r="114" s="176" customFormat="1" x14ac:dyDescent="0.35"/>
    <row r="115" s="176" customFormat="1" x14ac:dyDescent="0.35"/>
    <row r="116" s="176" customFormat="1" x14ac:dyDescent="0.35"/>
    <row r="117" s="176" customFormat="1" x14ac:dyDescent="0.35"/>
    <row r="118" s="176" customFormat="1" x14ac:dyDescent="0.35"/>
    <row r="119" s="176" customFormat="1" x14ac:dyDescent="0.35"/>
    <row r="120" s="176" customFormat="1" x14ac:dyDescent="0.35"/>
    <row r="121" s="176" customFormat="1" x14ac:dyDescent="0.35"/>
    <row r="122" s="176" customFormat="1" x14ac:dyDescent="0.35"/>
    <row r="123" s="176" customFormat="1" x14ac:dyDescent="0.35"/>
    <row r="124" s="176" customFormat="1" x14ac:dyDescent="0.35"/>
    <row r="125" s="176" customFormat="1" x14ac:dyDescent="0.35"/>
    <row r="126" s="176" customFormat="1" x14ac:dyDescent="0.35"/>
    <row r="127" s="176" customFormat="1" x14ac:dyDescent="0.35"/>
    <row r="128" s="176" customFormat="1" x14ac:dyDescent="0.35"/>
    <row r="129" s="176" customFormat="1" x14ac:dyDescent="0.35"/>
    <row r="130" s="176" customFormat="1" x14ac:dyDescent="0.35"/>
    <row r="131" s="176" customFormat="1" x14ac:dyDescent="0.35"/>
    <row r="132" s="176" customFormat="1" x14ac:dyDescent="0.35"/>
    <row r="133" s="176" customFormat="1" x14ac:dyDescent="0.35"/>
    <row r="134" s="176" customFormat="1" x14ac:dyDescent="0.35"/>
    <row r="135" s="176" customFormat="1" x14ac:dyDescent="0.35"/>
    <row r="136" s="176" customFormat="1" x14ac:dyDescent="0.35"/>
    <row r="137" s="176" customFormat="1" x14ac:dyDescent="0.35"/>
    <row r="138" s="176" customFormat="1" x14ac:dyDescent="0.35"/>
    <row r="139" s="176" customFormat="1" x14ac:dyDescent="0.35"/>
    <row r="140" s="176" customFormat="1" x14ac:dyDescent="0.35"/>
    <row r="141" s="176" customFormat="1" x14ac:dyDescent="0.35"/>
    <row r="142" s="176" customFormat="1" x14ac:dyDescent="0.35"/>
    <row r="143" s="176" customFormat="1" x14ac:dyDescent="0.35"/>
    <row r="144" s="176" customFormat="1" x14ac:dyDescent="0.35"/>
    <row r="145" s="176" customFormat="1" x14ac:dyDescent="0.35"/>
    <row r="146" s="176" customFormat="1" x14ac:dyDescent="0.35"/>
    <row r="147" s="176" customFormat="1" x14ac:dyDescent="0.35"/>
    <row r="148" s="176" customFormat="1" x14ac:dyDescent="0.35"/>
    <row r="149" s="176" customFormat="1" x14ac:dyDescent="0.35"/>
    <row r="150" s="176" customFormat="1" x14ac:dyDescent="0.35"/>
    <row r="151" s="176" customFormat="1" x14ac:dyDescent="0.35"/>
    <row r="152" s="176" customFormat="1" x14ac:dyDescent="0.35"/>
    <row r="153" s="176" customFormat="1" x14ac:dyDescent="0.35"/>
    <row r="154" s="176" customFormat="1" x14ac:dyDescent="0.35"/>
    <row r="155" s="176" customFormat="1" x14ac:dyDescent="0.35"/>
    <row r="156" s="176" customFormat="1" x14ac:dyDescent="0.35"/>
    <row r="157" s="176" customFormat="1" x14ac:dyDescent="0.35"/>
    <row r="158" s="176" customFormat="1" x14ac:dyDescent="0.35"/>
    <row r="159" s="176" customFormat="1" x14ac:dyDescent="0.35"/>
    <row r="160" s="176" customFormat="1" x14ac:dyDescent="0.35"/>
    <row r="161" s="176" customFormat="1" x14ac:dyDescent="0.35"/>
    <row r="162" s="176" customFormat="1" x14ac:dyDescent="0.35"/>
    <row r="163" s="176" customFormat="1" x14ac:dyDescent="0.35"/>
    <row r="164" s="176" customFormat="1" x14ac:dyDescent="0.35"/>
    <row r="165" s="176" customFormat="1" x14ac:dyDescent="0.35"/>
    <row r="166" s="176" customFormat="1" x14ac:dyDescent="0.35"/>
    <row r="167" s="176" customFormat="1" x14ac:dyDescent="0.35"/>
    <row r="168" s="176" customFormat="1" x14ac:dyDescent="0.35"/>
    <row r="169" s="176" customFormat="1" x14ac:dyDescent="0.35"/>
    <row r="170" s="176" customFormat="1" x14ac:dyDescent="0.35"/>
    <row r="171" s="176" customFormat="1" x14ac:dyDescent="0.35"/>
    <row r="172" s="176" customFormat="1" x14ac:dyDescent="0.35"/>
    <row r="173" s="176" customFormat="1" x14ac:dyDescent="0.35"/>
    <row r="174" s="176" customFormat="1" x14ac:dyDescent="0.35"/>
    <row r="175" s="176" customFormat="1" x14ac:dyDescent="0.35"/>
    <row r="176" s="176" customFormat="1" x14ac:dyDescent="0.35"/>
    <row r="177" s="176" customFormat="1" x14ac:dyDescent="0.35"/>
    <row r="178" s="176" customFormat="1" x14ac:dyDescent="0.35"/>
    <row r="179" s="176" customFormat="1" x14ac:dyDescent="0.35"/>
    <row r="180" s="176" customFormat="1" x14ac:dyDescent="0.35"/>
    <row r="181" s="176" customFormat="1" x14ac:dyDescent="0.35"/>
    <row r="182" s="176" customFormat="1" x14ac:dyDescent="0.35"/>
    <row r="183" s="176" customFormat="1" x14ac:dyDescent="0.35"/>
    <row r="184" s="176" customFormat="1" x14ac:dyDescent="0.35"/>
    <row r="185" s="176" customFormat="1" x14ac:dyDescent="0.35"/>
    <row r="186" s="176" customFormat="1" x14ac:dyDescent="0.35"/>
    <row r="187" s="176" customFormat="1" x14ac:dyDescent="0.35"/>
    <row r="188" s="176" customFormat="1" x14ac:dyDescent="0.35"/>
    <row r="189" s="176" customFormat="1" x14ac:dyDescent="0.35"/>
    <row r="190" s="176" customFormat="1" x14ac:dyDescent="0.35"/>
    <row r="191" s="176" customFormat="1" x14ac:dyDescent="0.35"/>
    <row r="192" s="176" customFormat="1" x14ac:dyDescent="0.35"/>
    <row r="193" s="176" customFormat="1" x14ac:dyDescent="0.35"/>
    <row r="194" s="176" customFormat="1" x14ac:dyDescent="0.35"/>
    <row r="195" s="176" customFormat="1" x14ac:dyDescent="0.35"/>
    <row r="196" s="176" customFormat="1" x14ac:dyDescent="0.35"/>
    <row r="197" s="176" customFormat="1" x14ac:dyDescent="0.35"/>
    <row r="198" s="176" customFormat="1" x14ac:dyDescent="0.35"/>
    <row r="199" s="176" customFormat="1" x14ac:dyDescent="0.35"/>
    <row r="200" s="176" customFormat="1" x14ac:dyDescent="0.35"/>
    <row r="201" s="176" customFormat="1" x14ac:dyDescent="0.35"/>
    <row r="202" s="176" customFormat="1" x14ac:dyDescent="0.35"/>
    <row r="203" s="176" customFormat="1" x14ac:dyDescent="0.35"/>
    <row r="204" s="176" customFormat="1" x14ac:dyDescent="0.35"/>
    <row r="205" s="176" customFormat="1" x14ac:dyDescent="0.35"/>
    <row r="206" s="176" customFormat="1" x14ac:dyDescent="0.35"/>
    <row r="207" s="176" customFormat="1" x14ac:dyDescent="0.35"/>
    <row r="208" s="176" customFormat="1" x14ac:dyDescent="0.35"/>
    <row r="209" s="176" customFormat="1" x14ac:dyDescent="0.35"/>
    <row r="210" s="176" customFormat="1" x14ac:dyDescent="0.35"/>
    <row r="211" s="176" customFormat="1" x14ac:dyDescent="0.35"/>
    <row r="212" s="176" customFormat="1" x14ac:dyDescent="0.35"/>
    <row r="213" s="176" customFormat="1" x14ac:dyDescent="0.35"/>
    <row r="214" s="176" customFormat="1" x14ac:dyDescent="0.35"/>
    <row r="215" s="176" customFormat="1" x14ac:dyDescent="0.35"/>
    <row r="216" s="176" customFormat="1" x14ac:dyDescent="0.35"/>
    <row r="217" s="176" customFormat="1" x14ac:dyDescent="0.35"/>
    <row r="218" s="176" customFormat="1" x14ac:dyDescent="0.35"/>
    <row r="219" s="176" customFormat="1" x14ac:dyDescent="0.35"/>
    <row r="220" s="176" customFormat="1" x14ac:dyDescent="0.35"/>
    <row r="221" s="176" customFormat="1" x14ac:dyDescent="0.35"/>
    <row r="222" s="176" customFormat="1" x14ac:dyDescent="0.35"/>
    <row r="223" s="176" customFormat="1" x14ac:dyDescent="0.35"/>
    <row r="224" s="176" customFormat="1" x14ac:dyDescent="0.35"/>
    <row r="225" s="176" customFormat="1" x14ac:dyDescent="0.35"/>
    <row r="226" s="176" customFormat="1" x14ac:dyDescent="0.35"/>
    <row r="227" s="176" customFormat="1" x14ac:dyDescent="0.35"/>
    <row r="228" s="176" customFormat="1" x14ac:dyDescent="0.35"/>
    <row r="229" s="176" customFormat="1" x14ac:dyDescent="0.35"/>
    <row r="230" s="176" customFormat="1" x14ac:dyDescent="0.35"/>
    <row r="231" s="176" customFormat="1" x14ac:dyDescent="0.35"/>
    <row r="232" s="176" customFormat="1" x14ac:dyDescent="0.35"/>
    <row r="233" s="176" customFormat="1" x14ac:dyDescent="0.35"/>
    <row r="234" s="176" customFormat="1" x14ac:dyDescent="0.35"/>
    <row r="235" s="176" customFormat="1" x14ac:dyDescent="0.35"/>
    <row r="236" s="176" customFormat="1" x14ac:dyDescent="0.35"/>
    <row r="237" s="176" customFormat="1" x14ac:dyDescent="0.35"/>
    <row r="238" s="176" customFormat="1" x14ac:dyDescent="0.35"/>
    <row r="239" s="176" customFormat="1" x14ac:dyDescent="0.35"/>
    <row r="240" s="176" customFormat="1" x14ac:dyDescent="0.35"/>
    <row r="241" s="176" customFormat="1" x14ac:dyDescent="0.35"/>
    <row r="242" s="176" customFormat="1" x14ac:dyDescent="0.35"/>
    <row r="243" s="176" customFormat="1" x14ac:dyDescent="0.35"/>
    <row r="244" s="176" customFormat="1" x14ac:dyDescent="0.35"/>
    <row r="245" s="176" customFormat="1" x14ac:dyDescent="0.35"/>
    <row r="246" s="176" customFormat="1" x14ac:dyDescent="0.35"/>
    <row r="247" s="176" customFormat="1" x14ac:dyDescent="0.35"/>
    <row r="248" s="176" customFormat="1" x14ac:dyDescent="0.35"/>
    <row r="249" s="176" customFormat="1" x14ac:dyDescent="0.35"/>
    <row r="250" s="176" customFormat="1" x14ac:dyDescent="0.35"/>
    <row r="251" s="176" customFormat="1" x14ac:dyDescent="0.35"/>
    <row r="252" s="176" customFormat="1" x14ac:dyDescent="0.35"/>
    <row r="253" s="176" customFormat="1" x14ac:dyDescent="0.35"/>
    <row r="254" s="176" customFormat="1" x14ac:dyDescent="0.35"/>
    <row r="255" s="176" customFormat="1" x14ac:dyDescent="0.35"/>
    <row r="256" s="176" customFormat="1" x14ac:dyDescent="0.35"/>
    <row r="257" s="176" customFormat="1" x14ac:dyDescent="0.35"/>
    <row r="258" s="176" customFormat="1" x14ac:dyDescent="0.35"/>
    <row r="259" s="176" customFormat="1" x14ac:dyDescent="0.35"/>
    <row r="260" s="176" customFormat="1" x14ac:dyDescent="0.35"/>
    <row r="261" s="176" customFormat="1" x14ac:dyDescent="0.35"/>
    <row r="262" s="176" customFormat="1" x14ac:dyDescent="0.35"/>
    <row r="263" s="176" customFormat="1" x14ac:dyDescent="0.35"/>
    <row r="264" s="176" customFormat="1" x14ac:dyDescent="0.35"/>
    <row r="265" s="176" customFormat="1" x14ac:dyDescent="0.35"/>
    <row r="266" s="176" customFormat="1" x14ac:dyDescent="0.35"/>
    <row r="267" s="176" customFormat="1" x14ac:dyDescent="0.35"/>
    <row r="268" s="176" customFormat="1" x14ac:dyDescent="0.35"/>
    <row r="269" s="176" customFormat="1" x14ac:dyDescent="0.35"/>
    <row r="270" s="176" customFormat="1" x14ac:dyDescent="0.35"/>
    <row r="271" s="176" customFormat="1" x14ac:dyDescent="0.35"/>
    <row r="272" s="176" customFormat="1" x14ac:dyDescent="0.35"/>
    <row r="273" s="176" customFormat="1" x14ac:dyDescent="0.35"/>
    <row r="274" s="176" customFormat="1" x14ac:dyDescent="0.35"/>
    <row r="275" s="176" customFormat="1" x14ac:dyDescent="0.35"/>
    <row r="276" s="176" customFormat="1" x14ac:dyDescent="0.35"/>
    <row r="277" s="176" customFormat="1" x14ac:dyDescent="0.35"/>
    <row r="278" s="176" customFormat="1" x14ac:dyDescent="0.35"/>
    <row r="279" s="176" customFormat="1" x14ac:dyDescent="0.35"/>
    <row r="280" s="176" customFormat="1" x14ac:dyDescent="0.35"/>
    <row r="281" s="176" customFormat="1" x14ac:dyDescent="0.35"/>
    <row r="282" s="176" customFormat="1" x14ac:dyDescent="0.35"/>
    <row r="283" s="176" customFormat="1" x14ac:dyDescent="0.35"/>
    <row r="284" s="176" customFormat="1" x14ac:dyDescent="0.35"/>
    <row r="285" s="176" customFormat="1" x14ac:dyDescent="0.35"/>
    <row r="286" s="176" customFormat="1" x14ac:dyDescent="0.35"/>
    <row r="287" s="176" customFormat="1" x14ac:dyDescent="0.35"/>
    <row r="288" s="176" customFormat="1" x14ac:dyDescent="0.35"/>
    <row r="289" s="176" customFormat="1" x14ac:dyDescent="0.35"/>
    <row r="290" s="176" customFormat="1" x14ac:dyDescent="0.35"/>
    <row r="291" s="176" customFormat="1" x14ac:dyDescent="0.35"/>
    <row r="292" s="176" customFormat="1" x14ac:dyDescent="0.35"/>
    <row r="293" s="176" customFormat="1" x14ac:dyDescent="0.35"/>
    <row r="294" s="176" customFormat="1" x14ac:dyDescent="0.35"/>
    <row r="295" s="176" customFormat="1" x14ac:dyDescent="0.35"/>
    <row r="296" s="176" customFormat="1" x14ac:dyDescent="0.35"/>
    <row r="297" s="176" customFormat="1" x14ac:dyDescent="0.35"/>
    <row r="298" s="176" customFormat="1" x14ac:dyDescent="0.35"/>
    <row r="299" s="176" customFormat="1" x14ac:dyDescent="0.35"/>
    <row r="300" s="176" customFormat="1" x14ac:dyDescent="0.35"/>
    <row r="301" s="176" customFormat="1" x14ac:dyDescent="0.35"/>
    <row r="302" s="176" customFormat="1" x14ac:dyDescent="0.35"/>
    <row r="303" s="176" customFormat="1" x14ac:dyDescent="0.35"/>
    <row r="304" s="176" customFormat="1" x14ac:dyDescent="0.35"/>
    <row r="305" s="176" customFormat="1" x14ac:dyDescent="0.35"/>
    <row r="306" s="176" customFormat="1" x14ac:dyDescent="0.35"/>
    <row r="307" s="176" customFormat="1" x14ac:dyDescent="0.35"/>
    <row r="308" s="176" customFormat="1" x14ac:dyDescent="0.35"/>
    <row r="309" s="176" customFormat="1" x14ac:dyDescent="0.35"/>
    <row r="310" s="176" customFormat="1" x14ac:dyDescent="0.35"/>
    <row r="311" s="176" customFormat="1" x14ac:dyDescent="0.35"/>
    <row r="312" s="176" customFormat="1" x14ac:dyDescent="0.35"/>
    <row r="313" s="176" customFormat="1" x14ac:dyDescent="0.35"/>
    <row r="314" s="176" customFormat="1" x14ac:dyDescent="0.35"/>
    <row r="315" s="176" customFormat="1" x14ac:dyDescent="0.35"/>
    <row r="316" s="176" customFormat="1" x14ac:dyDescent="0.35"/>
    <row r="317" s="176" customFormat="1" x14ac:dyDescent="0.35"/>
    <row r="318" s="176" customFormat="1" x14ac:dyDescent="0.35"/>
    <row r="319" s="176" customFormat="1" x14ac:dyDescent="0.35"/>
    <row r="320" s="176" customFormat="1" x14ac:dyDescent="0.35"/>
    <row r="321" s="176" customFormat="1" x14ac:dyDescent="0.35"/>
    <row r="322" s="176" customFormat="1" x14ac:dyDescent="0.35"/>
    <row r="323" s="176" customFormat="1" x14ac:dyDescent="0.35"/>
    <row r="324" s="176" customFormat="1" x14ac:dyDescent="0.35"/>
    <row r="325" s="176" customFormat="1" x14ac:dyDescent="0.35"/>
    <row r="326" s="176" customFormat="1" x14ac:dyDescent="0.35"/>
    <row r="327" s="176" customFormat="1" x14ac:dyDescent="0.35"/>
    <row r="328" s="176" customFormat="1" x14ac:dyDescent="0.35"/>
    <row r="329" s="176" customFormat="1" x14ac:dyDescent="0.35"/>
    <row r="330" s="176" customFormat="1" x14ac:dyDescent="0.35"/>
    <row r="331" s="176" customFormat="1" x14ac:dyDescent="0.35"/>
    <row r="332" s="176" customFormat="1" x14ac:dyDescent="0.35"/>
    <row r="333" s="176" customFormat="1" x14ac:dyDescent="0.35"/>
    <row r="334" s="176" customFormat="1" x14ac:dyDescent="0.35"/>
    <row r="335" s="176" customFormat="1" x14ac:dyDescent="0.35"/>
    <row r="336" s="176" customFormat="1" x14ac:dyDescent="0.35"/>
    <row r="337" s="176" customFormat="1" x14ac:dyDescent="0.35"/>
    <row r="338" s="176" customFormat="1" x14ac:dyDescent="0.35"/>
    <row r="339" s="176" customFormat="1" x14ac:dyDescent="0.35"/>
    <row r="340" s="176" customFormat="1" x14ac:dyDescent="0.35"/>
    <row r="341" s="176" customFormat="1" x14ac:dyDescent="0.35"/>
    <row r="342" s="176" customFormat="1" x14ac:dyDescent="0.35"/>
    <row r="343" s="176" customFormat="1" x14ac:dyDescent="0.35"/>
    <row r="344" s="176" customFormat="1" x14ac:dyDescent="0.35"/>
    <row r="345" s="176" customFormat="1" x14ac:dyDescent="0.35"/>
    <row r="346" s="176" customFormat="1" x14ac:dyDescent="0.35"/>
    <row r="347" s="176" customFormat="1" x14ac:dyDescent="0.35"/>
    <row r="348" s="176" customFormat="1" x14ac:dyDescent="0.35"/>
    <row r="349" s="176" customFormat="1" x14ac:dyDescent="0.35"/>
    <row r="350" s="176" customFormat="1" x14ac:dyDescent="0.35"/>
    <row r="351" s="176" customFormat="1" x14ac:dyDescent="0.35"/>
    <row r="352" s="176" customFormat="1" x14ac:dyDescent="0.35"/>
    <row r="353" s="176" customFormat="1" x14ac:dyDescent="0.35"/>
    <row r="354" s="176" customFormat="1" x14ac:dyDescent="0.35"/>
    <row r="355" s="176" customFormat="1" x14ac:dyDescent="0.35"/>
    <row r="356" s="176" customFormat="1" x14ac:dyDescent="0.35"/>
    <row r="357" s="176" customFormat="1" x14ac:dyDescent="0.35"/>
    <row r="358" s="176" customFormat="1" x14ac:dyDescent="0.35"/>
    <row r="359" s="176" customFormat="1" x14ac:dyDescent="0.35"/>
    <row r="360" s="176" customFormat="1" x14ac:dyDescent="0.35"/>
    <row r="361" s="176" customFormat="1" x14ac:dyDescent="0.35"/>
    <row r="362" s="176" customFormat="1" x14ac:dyDescent="0.35"/>
    <row r="363" s="176" customFormat="1" x14ac:dyDescent="0.35"/>
    <row r="364" s="176" customFormat="1" x14ac:dyDescent="0.35"/>
    <row r="365" s="176" customFormat="1" x14ac:dyDescent="0.35"/>
    <row r="366" s="176" customFormat="1" x14ac:dyDescent="0.35"/>
    <row r="367" s="176" customFormat="1" x14ac:dyDescent="0.35"/>
    <row r="368" s="176" customFormat="1" x14ac:dyDescent="0.35"/>
    <row r="369" s="176" customFormat="1" x14ac:dyDescent="0.35"/>
    <row r="370" s="176" customFormat="1" x14ac:dyDescent="0.35"/>
    <row r="371" s="176" customFormat="1" x14ac:dyDescent="0.35"/>
    <row r="372" s="176" customFormat="1" x14ac:dyDescent="0.35"/>
    <row r="373" s="176" customFormat="1" x14ac:dyDescent="0.35"/>
    <row r="374" s="176" customFormat="1" x14ac:dyDescent="0.35"/>
    <row r="375" s="176" customFormat="1" x14ac:dyDescent="0.35"/>
    <row r="376" s="176" customFormat="1" x14ac:dyDescent="0.35"/>
    <row r="377" s="176" customFormat="1" x14ac:dyDescent="0.35"/>
    <row r="378" s="176" customFormat="1" x14ac:dyDescent="0.35"/>
    <row r="379" s="176" customFormat="1" x14ac:dyDescent="0.35"/>
    <row r="380" s="176" customFormat="1" x14ac:dyDescent="0.35"/>
    <row r="381" s="176" customFormat="1" x14ac:dyDescent="0.35"/>
    <row r="382" s="176" customFormat="1" x14ac:dyDescent="0.35"/>
    <row r="383" s="176" customFormat="1" x14ac:dyDescent="0.35"/>
    <row r="384" s="176" customFormat="1" x14ac:dyDescent="0.35"/>
    <row r="385" s="176" customFormat="1" x14ac:dyDescent="0.35"/>
    <row r="386" s="176" customFormat="1" x14ac:dyDescent="0.35"/>
    <row r="387" s="176" customFormat="1" x14ac:dyDescent="0.35"/>
    <row r="388" s="176" customFormat="1" x14ac:dyDescent="0.35"/>
    <row r="389" s="176" customFormat="1" x14ac:dyDescent="0.35"/>
    <row r="390" s="176" customFormat="1" x14ac:dyDescent="0.35"/>
    <row r="391" s="176" customFormat="1" x14ac:dyDescent="0.35"/>
    <row r="392" s="176" customFormat="1" x14ac:dyDescent="0.35"/>
    <row r="393" s="176" customFormat="1" x14ac:dyDescent="0.35"/>
    <row r="394" s="176" customFormat="1" x14ac:dyDescent="0.35"/>
    <row r="395" s="176" customFormat="1" x14ac:dyDescent="0.35"/>
    <row r="396" s="176" customFormat="1" x14ac:dyDescent="0.35"/>
    <row r="397" s="176" customFormat="1" x14ac:dyDescent="0.35"/>
    <row r="398" s="176" customFormat="1" x14ac:dyDescent="0.35"/>
    <row r="399" s="176" customFormat="1" x14ac:dyDescent="0.35"/>
    <row r="400" s="176" customFormat="1" x14ac:dyDescent="0.35"/>
    <row r="401" s="176" customFormat="1" x14ac:dyDescent="0.35"/>
    <row r="402" s="176" customFormat="1" x14ac:dyDescent="0.35"/>
    <row r="403" s="176" customFormat="1" x14ac:dyDescent="0.35"/>
    <row r="404" s="176" customFormat="1" x14ac:dyDescent="0.35"/>
    <row r="405" s="176" customFormat="1" x14ac:dyDescent="0.35"/>
    <row r="406" s="176" customFormat="1" x14ac:dyDescent="0.35"/>
    <row r="407" s="176" customFormat="1" x14ac:dyDescent="0.35"/>
    <row r="408" s="176" customFormat="1" x14ac:dyDescent="0.35"/>
    <row r="409" s="176" customFormat="1" x14ac:dyDescent="0.35"/>
    <row r="410" s="176" customFormat="1" x14ac:dyDescent="0.35"/>
    <row r="411" s="176" customFormat="1" x14ac:dyDescent="0.35"/>
    <row r="412" s="176" customFormat="1" x14ac:dyDescent="0.35"/>
    <row r="413" s="176" customFormat="1" x14ac:dyDescent="0.35"/>
    <row r="414" s="176" customFormat="1" x14ac:dyDescent="0.35"/>
    <row r="415" s="176" customFormat="1" x14ac:dyDescent="0.35"/>
    <row r="416" s="176" customFormat="1" x14ac:dyDescent="0.35"/>
    <row r="417" s="176" customFormat="1" x14ac:dyDescent="0.35"/>
    <row r="418" s="176" customFormat="1" x14ac:dyDescent="0.35"/>
    <row r="419" s="176" customFormat="1" x14ac:dyDescent="0.35"/>
    <row r="420" s="176" customFormat="1" x14ac:dyDescent="0.35"/>
    <row r="421" s="176" customFormat="1" x14ac:dyDescent="0.35"/>
    <row r="422" s="176" customFormat="1" x14ac:dyDescent="0.35"/>
    <row r="423" s="176" customFormat="1" x14ac:dyDescent="0.35"/>
    <row r="424" s="176" customFormat="1" x14ac:dyDescent="0.35"/>
    <row r="425" s="176" customFormat="1" x14ac:dyDescent="0.35"/>
    <row r="426" s="176" customFormat="1" x14ac:dyDescent="0.35"/>
    <row r="427" s="176" customFormat="1" x14ac:dyDescent="0.35"/>
    <row r="428" s="176" customFormat="1" x14ac:dyDescent="0.35"/>
    <row r="429" s="176" customFormat="1" x14ac:dyDescent="0.35"/>
    <row r="430" s="176" customFormat="1" x14ac:dyDescent="0.35"/>
    <row r="431" s="176" customFormat="1" x14ac:dyDescent="0.35"/>
    <row r="432" s="176" customFormat="1" x14ac:dyDescent="0.35"/>
    <row r="433" s="176" customFormat="1" x14ac:dyDescent="0.35"/>
    <row r="434" s="176" customFormat="1" x14ac:dyDescent="0.35"/>
    <row r="435" s="176" customFormat="1" x14ac:dyDescent="0.35"/>
    <row r="436" s="176" customFormat="1" x14ac:dyDescent="0.35"/>
    <row r="437" s="176" customFormat="1" x14ac:dyDescent="0.35"/>
    <row r="438" s="176" customFormat="1" x14ac:dyDescent="0.35"/>
    <row r="439" s="176" customFormat="1" x14ac:dyDescent="0.35"/>
    <row r="440" s="176" customFormat="1" x14ac:dyDescent="0.35"/>
    <row r="441" s="176" customFormat="1" x14ac:dyDescent="0.35"/>
    <row r="442" s="176" customFormat="1" x14ac:dyDescent="0.35"/>
    <row r="443" s="176" customFormat="1" x14ac:dyDescent="0.35"/>
    <row r="444" s="176" customFormat="1" x14ac:dyDescent="0.35"/>
    <row r="445" s="176" customFormat="1" x14ac:dyDescent="0.35"/>
    <row r="446" s="176" customFormat="1" x14ac:dyDescent="0.35"/>
    <row r="447" s="176" customFormat="1" x14ac:dyDescent="0.35"/>
    <row r="448" s="176" customFormat="1" x14ac:dyDescent="0.35"/>
    <row r="449" s="176" customFormat="1" x14ac:dyDescent="0.35"/>
    <row r="450" s="176" customFormat="1" x14ac:dyDescent="0.35"/>
    <row r="451" s="176" customFormat="1" x14ac:dyDescent="0.35"/>
    <row r="452" s="176" customFormat="1" x14ac:dyDescent="0.35"/>
    <row r="453" s="176" customFormat="1" x14ac:dyDescent="0.35"/>
    <row r="454" s="176" customFormat="1" x14ac:dyDescent="0.35"/>
    <row r="455" s="176" customFormat="1" x14ac:dyDescent="0.35"/>
    <row r="456" s="176" customFormat="1" x14ac:dyDescent="0.35"/>
    <row r="457" s="176" customFormat="1" x14ac:dyDescent="0.35"/>
    <row r="458" s="176" customFormat="1" x14ac:dyDescent="0.35"/>
    <row r="459" s="176" customFormat="1" x14ac:dyDescent="0.35"/>
    <row r="460" s="176" customFormat="1" x14ac:dyDescent="0.35"/>
    <row r="461" s="176" customFormat="1" x14ac:dyDescent="0.35"/>
    <row r="462" s="176" customFormat="1" x14ac:dyDescent="0.35"/>
    <row r="463" s="176" customFormat="1" x14ac:dyDescent="0.35"/>
    <row r="464" s="176" customFormat="1" x14ac:dyDescent="0.35"/>
    <row r="465" s="176" customFormat="1" x14ac:dyDescent="0.35"/>
    <row r="466" s="176" customFormat="1" x14ac:dyDescent="0.35"/>
    <row r="467" s="176" customFormat="1" x14ac:dyDescent="0.35"/>
    <row r="468" s="176" customFormat="1" x14ac:dyDescent="0.35"/>
    <row r="469" s="176" customFormat="1" x14ac:dyDescent="0.35"/>
    <row r="470" s="176" customFormat="1" x14ac:dyDescent="0.35"/>
    <row r="471" s="176" customFormat="1" x14ac:dyDescent="0.35"/>
    <row r="472" s="176" customFormat="1" x14ac:dyDescent="0.35"/>
    <row r="473" s="176" customFormat="1" x14ac:dyDescent="0.35"/>
    <row r="474" s="176" customFormat="1" x14ac:dyDescent="0.35"/>
    <row r="475" s="176" customFormat="1" x14ac:dyDescent="0.35"/>
    <row r="476" s="176" customFormat="1" x14ac:dyDescent="0.35"/>
    <row r="477" s="176" customFormat="1" x14ac:dyDescent="0.35"/>
    <row r="478" s="176" customFormat="1" x14ac:dyDescent="0.35"/>
    <row r="479" s="176" customFormat="1" x14ac:dyDescent="0.35"/>
    <row r="480" s="176" customFormat="1" x14ac:dyDescent="0.35"/>
    <row r="481" s="176" customFormat="1" x14ac:dyDescent="0.35"/>
    <row r="482" s="176" customFormat="1" x14ac:dyDescent="0.35"/>
    <row r="483" s="176" customFormat="1" x14ac:dyDescent="0.35"/>
    <row r="484" s="176" customFormat="1" x14ac:dyDescent="0.35"/>
    <row r="485" s="176" customFormat="1" x14ac:dyDescent="0.35"/>
    <row r="486" s="176" customFormat="1" x14ac:dyDescent="0.35"/>
    <row r="487" s="176" customFormat="1" x14ac:dyDescent="0.35"/>
    <row r="488" s="176" customFormat="1" x14ac:dyDescent="0.35"/>
    <row r="489" s="176" customFormat="1" x14ac:dyDescent="0.35"/>
    <row r="490" s="176" customFormat="1" x14ac:dyDescent="0.35"/>
    <row r="491" s="176" customFormat="1" x14ac:dyDescent="0.35"/>
    <row r="492" s="176" customFormat="1" x14ac:dyDescent="0.35"/>
    <row r="493" s="176" customFormat="1" x14ac:dyDescent="0.35"/>
    <row r="494" s="176" customFormat="1" x14ac:dyDescent="0.35"/>
    <row r="495" s="176" customFormat="1" x14ac:dyDescent="0.35"/>
    <row r="496" s="176" customFormat="1" x14ac:dyDescent="0.35"/>
    <row r="497" s="176" customFormat="1" x14ac:dyDescent="0.35"/>
    <row r="498" s="176" customFormat="1" x14ac:dyDescent="0.35"/>
    <row r="499" s="176" customFormat="1" x14ac:dyDescent="0.35"/>
    <row r="500" s="176" customFormat="1" x14ac:dyDescent="0.35"/>
    <row r="501" s="176" customFormat="1" x14ac:dyDescent="0.35"/>
    <row r="502" s="176" customFormat="1" x14ac:dyDescent="0.35"/>
    <row r="503" s="176" customFormat="1" x14ac:dyDescent="0.35"/>
    <row r="504" s="176" customFormat="1" x14ac:dyDescent="0.35"/>
    <row r="505" s="176" customFormat="1" x14ac:dyDescent="0.35"/>
    <row r="506" s="176" customFormat="1" x14ac:dyDescent="0.35"/>
    <row r="507" s="176" customFormat="1" x14ac:dyDescent="0.35"/>
    <row r="508" s="176" customFormat="1" x14ac:dyDescent="0.35"/>
    <row r="509" s="176" customFormat="1" x14ac:dyDescent="0.35"/>
    <row r="510" s="176" customFormat="1" x14ac:dyDescent="0.35"/>
    <row r="511" s="176" customFormat="1" x14ac:dyDescent="0.35"/>
    <row r="512" s="176" customFormat="1" x14ac:dyDescent="0.35"/>
  </sheetData>
  <sheetProtection algorithmName="SHA-512" hashValue="EDf033+cFK+78Px+rJYMGOYZAgIwseseUsJ9LSNZF4OVn3Qe4kepww+EK05M86kKurBVaeKtxcrWAw16g/T0nQ==" saltValue="N8CWGMq4OVUJY9drtHdAJA==" spinCount="100000" sheet="1" formatCells="0" formatColumns="0" formatRows="0" selectLockedCells="1"/>
  <mergeCells count="169">
    <mergeCell ref="H80:M80"/>
    <mergeCell ref="H81:M81"/>
    <mergeCell ref="H82:M82"/>
    <mergeCell ref="A76:G76"/>
    <mergeCell ref="A77:G77"/>
    <mergeCell ref="A78:G78"/>
    <mergeCell ref="A79:G79"/>
    <mergeCell ref="A80:G80"/>
    <mergeCell ref="A81:G81"/>
    <mergeCell ref="A82:G82"/>
    <mergeCell ref="A71:G71"/>
    <mergeCell ref="A72:G72"/>
    <mergeCell ref="A63:F63"/>
    <mergeCell ref="H61:K61"/>
    <mergeCell ref="A61:C61"/>
    <mergeCell ref="H76:M76"/>
    <mergeCell ref="H77:M77"/>
    <mergeCell ref="H78:M78"/>
    <mergeCell ref="H79:M79"/>
    <mergeCell ref="A48:C48"/>
    <mergeCell ref="A49:C49"/>
    <mergeCell ref="A75:G75"/>
    <mergeCell ref="H64:M64"/>
    <mergeCell ref="H65:M65"/>
    <mergeCell ref="H66:M66"/>
    <mergeCell ref="H67:M67"/>
    <mergeCell ref="H68:M68"/>
    <mergeCell ref="H69:M69"/>
    <mergeCell ref="H70:M70"/>
    <mergeCell ref="H71:M71"/>
    <mergeCell ref="H72:M72"/>
    <mergeCell ref="H75:M75"/>
    <mergeCell ref="A74:G74"/>
    <mergeCell ref="F60:G60"/>
    <mergeCell ref="H74:M74"/>
    <mergeCell ref="H63:M63"/>
    <mergeCell ref="A64:G64"/>
    <mergeCell ref="A65:G65"/>
    <mergeCell ref="A66:G66"/>
    <mergeCell ref="A67:G67"/>
    <mergeCell ref="A68:G68"/>
    <mergeCell ref="A69:G69"/>
    <mergeCell ref="A70:G70"/>
    <mergeCell ref="A54:C54"/>
    <mergeCell ref="I52:J52"/>
    <mergeCell ref="F54:G54"/>
    <mergeCell ref="A53:C53"/>
    <mergeCell ref="F44:G44"/>
    <mergeCell ref="F45:G45"/>
    <mergeCell ref="I53:J53"/>
    <mergeCell ref="J31:M31"/>
    <mergeCell ref="J32:M32"/>
    <mergeCell ref="J33:M33"/>
    <mergeCell ref="J34:M34"/>
    <mergeCell ref="K40:L40"/>
    <mergeCell ref="I42:J42"/>
    <mergeCell ref="F43:G43"/>
    <mergeCell ref="A52:C52"/>
    <mergeCell ref="F48:G48"/>
    <mergeCell ref="A44:C44"/>
    <mergeCell ref="A45:C45"/>
    <mergeCell ref="A46:C46"/>
    <mergeCell ref="A47:C47"/>
    <mergeCell ref="H51:L51"/>
    <mergeCell ref="L42:M42"/>
    <mergeCell ref="A42:C42"/>
    <mergeCell ref="F47:G47"/>
    <mergeCell ref="A35:C35"/>
    <mergeCell ref="A41:C41"/>
    <mergeCell ref="D37:I37"/>
    <mergeCell ref="D38:I38"/>
    <mergeCell ref="I41:J41"/>
    <mergeCell ref="D35:I35"/>
    <mergeCell ref="D30:I30"/>
    <mergeCell ref="A31:C31"/>
    <mergeCell ref="D31:I31"/>
    <mergeCell ref="A34:C34"/>
    <mergeCell ref="D34:I34"/>
    <mergeCell ref="A32:C32"/>
    <mergeCell ref="D32:I32"/>
    <mergeCell ref="A33:C33"/>
    <mergeCell ref="D33:I33"/>
    <mergeCell ref="E40:I40"/>
    <mergeCell ref="D36:I36"/>
    <mergeCell ref="J35:M35"/>
    <mergeCell ref="D26:I26"/>
    <mergeCell ref="J26:M26"/>
    <mergeCell ref="A20:C20"/>
    <mergeCell ref="D20:I20"/>
    <mergeCell ref="A21:C21"/>
    <mergeCell ref="D27:I27"/>
    <mergeCell ref="E23:I23"/>
    <mergeCell ref="J29:M29"/>
    <mergeCell ref="J30:M30"/>
    <mergeCell ref="A29:C29"/>
    <mergeCell ref="D29:I29"/>
    <mergeCell ref="J27:M27"/>
    <mergeCell ref="D25:I25"/>
    <mergeCell ref="J25:M25"/>
    <mergeCell ref="A30:C30"/>
    <mergeCell ref="H4:L4"/>
    <mergeCell ref="A12:C12"/>
    <mergeCell ref="J19:M19"/>
    <mergeCell ref="J20:M20"/>
    <mergeCell ref="J21:M21"/>
    <mergeCell ref="J24:M24"/>
    <mergeCell ref="D24:I24"/>
    <mergeCell ref="J22:M22"/>
    <mergeCell ref="J23:M23"/>
    <mergeCell ref="A22:C22"/>
    <mergeCell ref="A23:C23"/>
    <mergeCell ref="A24:C24"/>
    <mergeCell ref="F22:I22"/>
    <mergeCell ref="D19:I19"/>
    <mergeCell ref="J18:M18"/>
    <mergeCell ref="D13:I13"/>
    <mergeCell ref="A14:C14"/>
    <mergeCell ref="D21:I21"/>
    <mergeCell ref="A18:C18"/>
    <mergeCell ref="D18:I18"/>
    <mergeCell ref="A19:C19"/>
    <mergeCell ref="H3:L3"/>
    <mergeCell ref="H5:J5"/>
    <mergeCell ref="L5:M5"/>
    <mergeCell ref="L6:M6"/>
    <mergeCell ref="L7:M7"/>
    <mergeCell ref="H16:I16"/>
    <mergeCell ref="A8:C8"/>
    <mergeCell ref="D8:I8"/>
    <mergeCell ref="A9:C9"/>
    <mergeCell ref="D9:I9"/>
    <mergeCell ref="A10:C10"/>
    <mergeCell ref="D10:I10"/>
    <mergeCell ref="A11:C11"/>
    <mergeCell ref="D11:I11"/>
    <mergeCell ref="J9:M14"/>
    <mergeCell ref="J8:M8"/>
    <mergeCell ref="A15:C15"/>
    <mergeCell ref="D14:I14"/>
    <mergeCell ref="K16:M16"/>
    <mergeCell ref="J15:M15"/>
    <mergeCell ref="D15:I15"/>
    <mergeCell ref="A16:C16"/>
    <mergeCell ref="D12:I12"/>
    <mergeCell ref="A13:C13"/>
    <mergeCell ref="F57:G57"/>
    <mergeCell ref="J36:M36"/>
    <mergeCell ref="J37:M37"/>
    <mergeCell ref="J38:M38"/>
    <mergeCell ref="A57:C57"/>
    <mergeCell ref="A58:C58"/>
    <mergeCell ref="A59:C59"/>
    <mergeCell ref="A60:C60"/>
    <mergeCell ref="A55:C55"/>
    <mergeCell ref="A56:C56"/>
    <mergeCell ref="F55:G55"/>
    <mergeCell ref="F56:G56"/>
    <mergeCell ref="L53:M53"/>
    <mergeCell ref="F46:G46"/>
    <mergeCell ref="A40:D40"/>
    <mergeCell ref="D42:F42"/>
    <mergeCell ref="D41:F41"/>
    <mergeCell ref="L52:M52"/>
    <mergeCell ref="F49:G49"/>
    <mergeCell ref="A51:G51"/>
    <mergeCell ref="A43:C43"/>
    <mergeCell ref="F58:G58"/>
    <mergeCell ref="F59:G59"/>
    <mergeCell ref="L41:M41"/>
  </mergeCells>
  <printOptions horizontalCentered="1" verticalCentered="1"/>
  <pageMargins left="0.23622047244094491" right="0.23622047244094491" top="0.74803149606299213" bottom="0.74803149606299213" header="0.31496062992125984" footer="0.31496062992125984"/>
  <pageSetup paperSize="9" scale="37" orientation="portrait" r:id="rId1"/>
  <ignoredErrors>
    <ignoredError sqref="L55" evalError="1"/>
    <ignoredError sqref="J24:J27" unlockedFormula="1"/>
  </ignoredErrors>
  <drawing r:id="rId2"/>
  <legacyDrawing r:id="rId3"/>
  <extLst>
    <ext xmlns:x14="http://schemas.microsoft.com/office/spreadsheetml/2009/9/main" uri="{CCE6A557-97BC-4b89-ADB6-D9C93CAAB3DF}">
      <x14:dataValidations xmlns:xm="http://schemas.microsoft.com/office/excel/2006/main" count="6">
        <x14:dataValidation type="list" showInputMessage="1" showErrorMessage="1" xr:uid="{00000000-0002-0000-0000-000000000000}">
          <x14:formula1>
            <xm:f>masterdata!$G$3:$G$40</xm:f>
          </x14:formula1>
          <xm:sqref>A43:C45</xm:sqref>
        </x14:dataValidation>
        <x14:dataValidation type="list" allowBlank="1" showInputMessage="1" showErrorMessage="1" xr:uid="{00000000-0002-0000-0000-000001000000}">
          <x14:formula1>
            <xm:f>masterdata!$A$2:$A$10</xm:f>
          </x14:formula1>
          <xm:sqref>L5:M5</xm:sqref>
        </x14:dataValidation>
        <x14:dataValidation type="list" allowBlank="1" showInputMessage="1" showErrorMessage="1" xr:uid="{00000000-0002-0000-0000-000002000000}">
          <x14:formula1>
            <xm:f>masterdata!$B$2:$B$4</xm:f>
          </x14:formula1>
          <xm:sqref>L6:M6</xm:sqref>
        </x14:dataValidation>
        <x14:dataValidation type="list" allowBlank="1" showInputMessage="1" showErrorMessage="1" xr:uid="{00000000-0002-0000-0000-000003000000}">
          <x14:formula1>
            <xm:f>masterdata!$C$2:$C$4</xm:f>
          </x14:formula1>
          <xm:sqref>L7:M7</xm:sqref>
        </x14:dataValidation>
        <x14:dataValidation type="list" showInputMessage="1" showErrorMessage="1" xr:uid="{00000000-0002-0000-0000-000004000000}">
          <x14:formula1>
            <xm:f>masterdata!$G$49:$G$76</xm:f>
          </x14:formula1>
          <xm:sqref>A55:C57</xm:sqref>
        </x14:dataValidation>
        <x14:dataValidation type="list" allowBlank="1" showInputMessage="1" showErrorMessage="1" xr:uid="{00000000-0002-0000-0000-000005000000}">
          <x14:formula1>
            <xm:f>masterdata!$O$3:$O$16</xm:f>
          </x14:formula1>
          <xm:sqref>D23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02703-7F36-435C-9ACF-705580E85FAD}">
  <dimension ref="A1:AR512"/>
  <sheetViews>
    <sheetView topLeftCell="A24" zoomScale="85" zoomScaleNormal="85" workbookViewId="0">
      <selection activeCell="D23" sqref="D23"/>
    </sheetView>
  </sheetViews>
  <sheetFormatPr defaultColWidth="9.1796875" defaultRowHeight="14.5" x14ac:dyDescent="0.35"/>
  <cols>
    <col min="1" max="1" width="12.1796875" style="1" customWidth="1"/>
    <col min="2" max="2" width="14.453125" style="1" customWidth="1"/>
    <col min="3" max="3" width="33.453125" style="1" customWidth="1"/>
    <col min="4" max="4" width="26.1796875" style="1" customWidth="1"/>
    <col min="5" max="5" width="16.81640625" style="1" customWidth="1"/>
    <col min="6" max="6" width="13.7265625" style="1" customWidth="1"/>
    <col min="7" max="7" width="5.453125" style="1" customWidth="1"/>
    <col min="8" max="8" width="25.1796875" style="1" customWidth="1"/>
    <col min="9" max="9" width="18.54296875" style="1" customWidth="1"/>
    <col min="10" max="10" width="15.453125" style="1" customWidth="1"/>
    <col min="11" max="11" width="20" style="1" customWidth="1"/>
    <col min="12" max="12" width="19.1796875" style="1" customWidth="1"/>
    <col min="13" max="13" width="24.54296875" style="1" customWidth="1"/>
    <col min="14" max="14" width="9.08984375" style="176" customWidth="1"/>
    <col min="15" max="44" width="9.1796875" style="176"/>
    <col min="45" max="16384" width="9.1796875" style="1"/>
  </cols>
  <sheetData>
    <row r="1" spans="1:13" ht="21" customHeight="1" x14ac:dyDescent="0.35">
      <c r="A1" s="26"/>
      <c r="B1" s="11"/>
      <c r="C1" s="11"/>
      <c r="D1" s="11"/>
      <c r="E1" s="11"/>
      <c r="F1" s="11"/>
      <c r="G1" s="11"/>
      <c r="H1" s="11"/>
      <c r="I1" s="11"/>
      <c r="J1" s="11"/>
      <c r="K1" s="11"/>
      <c r="L1" s="11"/>
      <c r="M1" s="30"/>
    </row>
    <row r="2" spans="1:13" ht="21" customHeight="1" x14ac:dyDescent="0.35">
      <c r="A2" s="27"/>
      <c r="B2" s="12"/>
      <c r="C2" s="12"/>
      <c r="D2" s="12"/>
      <c r="E2" s="12"/>
      <c r="F2" s="12"/>
      <c r="G2" s="12"/>
      <c r="H2" s="12"/>
      <c r="I2" s="12"/>
      <c r="J2" s="12"/>
      <c r="K2" s="12"/>
      <c r="L2" s="12"/>
      <c r="M2" s="31"/>
    </row>
    <row r="3" spans="1:13" ht="33.5" x14ac:dyDescent="0.75">
      <c r="A3" s="27"/>
      <c r="B3" s="12"/>
      <c r="C3" s="12"/>
      <c r="D3" s="12"/>
      <c r="E3" s="12"/>
      <c r="F3" s="12"/>
      <c r="G3" s="12"/>
      <c r="H3" s="222" t="s">
        <v>0</v>
      </c>
      <c r="I3" s="223"/>
      <c r="J3" s="223"/>
      <c r="K3" s="223"/>
      <c r="L3" s="223"/>
      <c r="M3" s="31"/>
    </row>
    <row r="4" spans="1:13" ht="29.25" customHeight="1" x14ac:dyDescent="0.75">
      <c r="A4" s="64" t="s">
        <v>693</v>
      </c>
      <c r="B4" s="12"/>
      <c r="C4" s="12"/>
      <c r="D4" s="12"/>
      <c r="E4" s="12"/>
      <c r="F4" s="12"/>
      <c r="G4" s="12"/>
      <c r="H4" s="273" t="str">
        <f>IF(L5="","",VLOOKUP(L5,masterdata!$D$107:$E$112,2,FALSE))</f>
        <v xml:space="preserve">BALIACI LIST </v>
      </c>
      <c r="I4" s="274"/>
      <c r="J4" s="274"/>
      <c r="K4" s="274"/>
      <c r="L4" s="274"/>
      <c r="M4" s="31"/>
    </row>
    <row r="5" spans="1:13" ht="21" x14ac:dyDescent="0.5">
      <c r="A5" s="143" t="s">
        <v>768</v>
      </c>
      <c r="B5" s="12"/>
      <c r="C5" s="12"/>
      <c r="D5" s="12"/>
      <c r="E5" s="12"/>
      <c r="F5" s="12"/>
      <c r="G5" s="12"/>
      <c r="H5" s="224" t="s">
        <v>37</v>
      </c>
      <c r="I5" s="225"/>
      <c r="J5" s="225"/>
      <c r="K5" s="144" t="s">
        <v>23</v>
      </c>
      <c r="L5" s="226" t="s">
        <v>58</v>
      </c>
      <c r="M5" s="227"/>
    </row>
    <row r="6" spans="1:13" ht="17.149999999999999" customHeight="1" x14ac:dyDescent="0.5">
      <c r="A6" s="28"/>
      <c r="B6" s="13"/>
      <c r="C6" s="13"/>
      <c r="D6" s="12"/>
      <c r="E6" s="12"/>
      <c r="F6" s="12"/>
      <c r="G6" s="12"/>
      <c r="H6" s="12"/>
      <c r="I6" s="12"/>
      <c r="J6" s="12"/>
      <c r="K6" s="144" t="s">
        <v>30</v>
      </c>
      <c r="L6" s="226" t="s">
        <v>24</v>
      </c>
      <c r="M6" s="227"/>
    </row>
    <row r="7" spans="1:13" ht="15" customHeight="1" thickBot="1" x14ac:dyDescent="0.55000000000000004">
      <c r="A7" s="29"/>
      <c r="B7" s="14"/>
      <c r="C7" s="14"/>
      <c r="D7" s="14"/>
      <c r="E7" s="14"/>
      <c r="F7" s="14"/>
      <c r="G7" s="14"/>
      <c r="H7" s="14"/>
      <c r="I7" s="14"/>
      <c r="J7" s="14"/>
      <c r="K7" s="145" t="s">
        <v>29</v>
      </c>
      <c r="L7" s="228" t="s">
        <v>22</v>
      </c>
      <c r="M7" s="229"/>
    </row>
    <row r="8" spans="1:13" ht="23.5" x14ac:dyDescent="0.5">
      <c r="A8" s="232" t="str">
        <f>VLOOKUP(CONCATENATE("1.",$L$5),masterdata!$D:$E,2,FALSE)</f>
        <v>1. Basic info / Základné informácie</v>
      </c>
      <c r="B8" s="233"/>
      <c r="C8" s="234"/>
      <c r="D8" s="232" t="str">
        <f>VLOOKUP(CONCATENATE("2.",$L$5),masterdata!$D:$E,2,FALSE)</f>
        <v>2. Part / Diel</v>
      </c>
      <c r="E8" s="233"/>
      <c r="F8" s="233"/>
      <c r="G8" s="233"/>
      <c r="H8" s="233"/>
      <c r="I8" s="234"/>
      <c r="J8" s="252" t="str">
        <f>VLOOKUP(CONCATENATE("2.5",$L$5),masterdata!$D:$E,2,FALSE)</f>
        <v>2.5 Picture / Obrázok :</v>
      </c>
      <c r="K8" s="253"/>
      <c r="L8" s="253"/>
      <c r="M8" s="254"/>
    </row>
    <row r="9" spans="1:13" ht="21" x14ac:dyDescent="0.35">
      <c r="A9" s="235" t="str">
        <f>VLOOKUP(CONCATENATE("1.1",$L$5),masterdata!$D:$E,2,FALSE)</f>
        <v>1.1 cEngis project number / cEngis číslo projektu:</v>
      </c>
      <c r="B9" s="236"/>
      <c r="C9" s="237"/>
      <c r="D9" s="238" t="str">
        <f>VLOOKUP(CONCATENATE("2.1",$L$5),masterdata!$D:$E,2,FALSE)</f>
        <v>2.1 Desription / Popis:</v>
      </c>
      <c r="E9" s="239"/>
      <c r="F9" s="239"/>
      <c r="G9" s="239"/>
      <c r="H9" s="239"/>
      <c r="I9" s="240"/>
      <c r="J9" s="249"/>
      <c r="K9" s="250"/>
      <c r="L9" s="250"/>
      <c r="M9" s="251"/>
    </row>
    <row r="10" spans="1:13" ht="26" x14ac:dyDescent="0.6">
      <c r="A10" s="198">
        <v>5300059877</v>
      </c>
      <c r="B10" s="199"/>
      <c r="C10" s="241"/>
      <c r="D10" s="242" t="s">
        <v>637</v>
      </c>
      <c r="E10" s="243"/>
      <c r="F10" s="243"/>
      <c r="G10" s="243"/>
      <c r="H10" s="243"/>
      <c r="I10" s="244"/>
      <c r="J10" s="249"/>
      <c r="K10" s="250"/>
      <c r="L10" s="250"/>
      <c r="M10" s="251"/>
    </row>
    <row r="11" spans="1:13" ht="21" x14ac:dyDescent="0.35">
      <c r="A11" s="245" t="str">
        <f>VLOOKUP(CONCATENATE("1.2",$L$5),masterdata!$D:$E,2,FALSE)</f>
        <v>1.2 Date of Issue /  Dátum vysvatenia:</v>
      </c>
      <c r="B11" s="246"/>
      <c r="C11" s="247"/>
      <c r="D11" s="245" t="str">
        <f>VLOOKUP(CONCATENATE("2.2",$L$5),masterdata!$D:$E,2,FALSE)</f>
        <v>2.2 Customer part number / Zákaznícke číslo dielu:</v>
      </c>
      <c r="E11" s="246"/>
      <c r="F11" s="246"/>
      <c r="G11" s="246"/>
      <c r="H11" s="246"/>
      <c r="I11" s="248"/>
      <c r="J11" s="249"/>
      <c r="K11" s="250"/>
      <c r="L11" s="250"/>
      <c r="M11" s="251"/>
    </row>
    <row r="12" spans="1:13" ht="26" x14ac:dyDescent="0.6">
      <c r="A12" s="275">
        <v>45155</v>
      </c>
      <c r="B12" s="276"/>
      <c r="C12" s="277"/>
      <c r="D12" s="258" t="s">
        <v>638</v>
      </c>
      <c r="E12" s="259"/>
      <c r="F12" s="259"/>
      <c r="G12" s="259"/>
      <c r="H12" s="259"/>
      <c r="I12" s="260"/>
      <c r="J12" s="249"/>
      <c r="K12" s="250"/>
      <c r="L12" s="250"/>
      <c r="M12" s="251"/>
    </row>
    <row r="13" spans="1:13" ht="21" x14ac:dyDescent="0.5">
      <c r="A13" s="245" t="str">
        <f>VLOOKUP(CONCATENATE("1.3",$L$5),masterdata!$D:$E,2,FALSE)</f>
        <v>1.3 Last update / Posledná aktualizácia:</v>
      </c>
      <c r="B13" s="246"/>
      <c r="C13" s="247"/>
      <c r="D13" s="310" t="str">
        <f>VLOOKUP(CONCATENATE("2.3",$L$5),masterdata!$D:$E,2,FALSE)</f>
        <v>2.3 Supplier part number / Dodavateľské číslo dielu:</v>
      </c>
      <c r="E13" s="311"/>
      <c r="F13" s="311"/>
      <c r="G13" s="311"/>
      <c r="H13" s="311"/>
      <c r="I13" s="312"/>
      <c r="J13" s="249"/>
      <c r="K13" s="250"/>
      <c r="L13" s="250"/>
      <c r="M13" s="251"/>
    </row>
    <row r="14" spans="1:13" ht="26" x14ac:dyDescent="0.6">
      <c r="A14" s="275">
        <v>45155</v>
      </c>
      <c r="B14" s="276"/>
      <c r="C14" s="277"/>
      <c r="D14" s="258">
        <v>42000819738</v>
      </c>
      <c r="E14" s="259"/>
      <c r="F14" s="259"/>
      <c r="G14" s="259"/>
      <c r="H14" s="259"/>
      <c r="I14" s="260"/>
      <c r="J14" s="249"/>
      <c r="K14" s="250"/>
      <c r="L14" s="250"/>
      <c r="M14" s="251"/>
    </row>
    <row r="15" spans="1:13" ht="21" x14ac:dyDescent="0.5">
      <c r="A15" s="255" t="str">
        <f>VLOOKUP(CONCATENATE("1.4",$L$5),masterdata!$D:$E,2,FALSE)</f>
        <v>1.4 Application date /  Platné odo dňa:</v>
      </c>
      <c r="B15" s="256"/>
      <c r="C15" s="257"/>
      <c r="D15" s="267" t="str">
        <f>VLOOKUP(CONCATENATE("2.4",$L$5),masterdata!$D:$E,2,FALSE)</f>
        <v>2.4 Dimensions Length x Width x Height / Rozmery  dĺžka x šírka x výška:</v>
      </c>
      <c r="E15" s="268"/>
      <c r="F15" s="268"/>
      <c r="G15" s="268"/>
      <c r="H15" s="268"/>
      <c r="I15" s="269"/>
      <c r="J15" s="264" t="str">
        <f>VLOOKUP(CONCATENATE("2.6",$L$5),masterdata!$D:$E,2,FALSE)</f>
        <v>2.6 Weight of the part / Váha dielu:</v>
      </c>
      <c r="K15" s="265"/>
      <c r="L15" s="265"/>
      <c r="M15" s="266"/>
    </row>
    <row r="16" spans="1:13" ht="26.5" thickBot="1" x14ac:dyDescent="0.65">
      <c r="A16" s="270">
        <v>45155</v>
      </c>
      <c r="B16" s="271"/>
      <c r="C16" s="272"/>
      <c r="D16" s="121">
        <v>35</v>
      </c>
      <c r="E16" s="182">
        <v>21</v>
      </c>
      <c r="F16" s="122">
        <v>38</v>
      </c>
      <c r="G16" s="146" t="str">
        <f>L7</f>
        <v>mm</v>
      </c>
      <c r="H16" s="230"/>
      <c r="I16" s="231"/>
      <c r="J16" s="123">
        <v>3.7999999999999999E-2</v>
      </c>
      <c r="K16" s="261" t="str">
        <f>L6</f>
        <v>kg</v>
      </c>
      <c r="L16" s="262"/>
      <c r="M16" s="263"/>
    </row>
    <row r="17" spans="1:13" ht="7.5" customHeight="1" thickBot="1" x14ac:dyDescent="0.4">
      <c r="A17" s="51"/>
      <c r="B17" s="52"/>
      <c r="C17" s="52"/>
      <c r="D17" s="53"/>
      <c r="E17" s="53"/>
      <c r="F17" s="53"/>
      <c r="G17" s="53"/>
      <c r="H17" s="53"/>
      <c r="I17" s="53"/>
      <c r="J17" s="53"/>
      <c r="K17" s="53"/>
      <c r="L17" s="52"/>
      <c r="M17" s="14"/>
    </row>
    <row r="18" spans="1:13" ht="23.5" x14ac:dyDescent="0.5">
      <c r="A18" s="316" t="str">
        <f>VLOOKUP(CONCATENATE("3.",$L$5),masterdata!$D:$E,2,FALSE)</f>
        <v>3. Customer /  Zákazník</v>
      </c>
      <c r="B18" s="317"/>
      <c r="C18" s="318"/>
      <c r="D18" s="308" t="str">
        <f>VLOOKUP(CONCATENATE("3.1",$L$5),masterdata!$D:$E,2,FALSE)</f>
        <v>3.1 Customer name / Názov zákazníka:</v>
      </c>
      <c r="E18" s="309"/>
      <c r="F18" s="309"/>
      <c r="G18" s="309"/>
      <c r="H18" s="309"/>
      <c r="I18" s="319"/>
      <c r="J18" s="308" t="str">
        <f>VLOOKUP(CONCATENATE("3.6",$L$5),masterdata!$D:$E,2,FALSE)</f>
        <v>3.6 E-mail address / E-mailová adresa:</v>
      </c>
      <c r="K18" s="309"/>
      <c r="L18" s="309"/>
      <c r="M18" s="284"/>
    </row>
    <row r="19" spans="1:13" ht="26" x14ac:dyDescent="0.6">
      <c r="A19" s="320"/>
      <c r="B19" s="321"/>
      <c r="C19" s="322"/>
      <c r="D19" s="305" t="s">
        <v>639</v>
      </c>
      <c r="E19" s="306"/>
      <c r="F19" s="306"/>
      <c r="G19" s="306"/>
      <c r="H19" s="306"/>
      <c r="I19" s="307"/>
      <c r="J19" s="278" t="s">
        <v>718</v>
      </c>
      <c r="K19" s="279"/>
      <c r="L19" s="280"/>
      <c r="M19" s="281"/>
    </row>
    <row r="20" spans="1:13" ht="21" x14ac:dyDescent="0.5">
      <c r="A20" s="327"/>
      <c r="B20" s="328"/>
      <c r="C20" s="329"/>
      <c r="D20" s="323" t="str">
        <f>VLOOKUP(CONCATENATE("3.2",$L$5),masterdata!$D:$E,2,FALSE)</f>
        <v>3.2  Customer number / Číslo zákazníka:</v>
      </c>
      <c r="E20" s="324"/>
      <c r="F20" s="324"/>
      <c r="G20" s="324"/>
      <c r="H20" s="324"/>
      <c r="I20" s="324"/>
      <c r="J20" s="282" t="str">
        <f>VLOOKUP(CONCATENATE("3.7",$L$5),masterdata!$D:$E,2,FALSE)</f>
        <v>3.7 Fax number / Faxové číslo:</v>
      </c>
      <c r="K20" s="283"/>
      <c r="L20" s="283"/>
      <c r="M20" s="284"/>
    </row>
    <row r="21" spans="1:13" ht="26" x14ac:dyDescent="0.6">
      <c r="A21" s="295" t="s">
        <v>7</v>
      </c>
      <c r="B21" s="296"/>
      <c r="C21" s="297"/>
      <c r="D21" s="313">
        <v>42715</v>
      </c>
      <c r="E21" s="314"/>
      <c r="F21" s="314"/>
      <c r="G21" s="314"/>
      <c r="H21" s="314"/>
      <c r="I21" s="315"/>
      <c r="J21" s="285" t="s">
        <v>642</v>
      </c>
      <c r="K21" s="286"/>
      <c r="L21" s="287"/>
      <c r="M21" s="288"/>
    </row>
    <row r="22" spans="1:13" ht="21" x14ac:dyDescent="0.5">
      <c r="A22" s="295"/>
      <c r="B22" s="296"/>
      <c r="C22" s="297"/>
      <c r="D22" s="184" t="str">
        <f>VLOOKUP(CONCATENATE("3.3",$L$5),masterdata!$D:$E,2,FALSE)</f>
        <v>3.3 Plant code / Číslo závodu:</v>
      </c>
      <c r="E22" s="185"/>
      <c r="F22" s="283"/>
      <c r="G22" s="303"/>
      <c r="H22" s="303"/>
      <c r="I22" s="304"/>
      <c r="J22" s="282" t="s">
        <v>177</v>
      </c>
      <c r="K22" s="283"/>
      <c r="L22" s="283"/>
      <c r="M22" s="284"/>
    </row>
    <row r="23" spans="1:13" ht="26" x14ac:dyDescent="0.5">
      <c r="A23" s="298"/>
      <c r="B23" s="283"/>
      <c r="C23" s="299"/>
      <c r="D23" s="120" t="s">
        <v>767</v>
      </c>
      <c r="E23" s="314"/>
      <c r="F23" s="314"/>
      <c r="G23" s="314"/>
      <c r="H23" s="314"/>
      <c r="I23" s="315"/>
      <c r="J23" s="283"/>
      <c r="K23" s="283"/>
      <c r="L23" s="283"/>
      <c r="M23" s="284"/>
    </row>
    <row r="24" spans="1:13" ht="26" x14ac:dyDescent="0.6">
      <c r="A24" s="300"/>
      <c r="B24" s="301"/>
      <c r="C24" s="302"/>
      <c r="D24" s="291" t="str">
        <f>VLOOKUP(CONCATENATE("3.4",$L$5),masterdata!$D:$E,2,FALSE)</f>
        <v>3.4 Contact person / Kontaktná osoba:</v>
      </c>
      <c r="E24" s="292"/>
      <c r="F24" s="292"/>
      <c r="G24" s="292"/>
      <c r="H24" s="293"/>
      <c r="I24" s="294"/>
      <c r="J24" s="289" t="str">
        <f>IF(D23="","",VLOOKUP(D23,masterdata!$O$3:$S$16,2,FALSE))</f>
        <v>BOGE Elastmetall Slovakia a.s.</v>
      </c>
      <c r="K24" s="290"/>
      <c r="L24" s="290"/>
      <c r="M24" s="281"/>
    </row>
    <row r="25" spans="1:13" ht="26" x14ac:dyDescent="0.35">
      <c r="A25" s="115" t="s">
        <v>657</v>
      </c>
      <c r="B25" s="116"/>
      <c r="C25" s="117" t="s">
        <v>656</v>
      </c>
      <c r="D25" s="305" t="s">
        <v>770</v>
      </c>
      <c r="E25" s="306"/>
      <c r="F25" s="306"/>
      <c r="G25" s="306"/>
      <c r="H25" s="343"/>
      <c r="I25" s="344"/>
      <c r="J25" s="345" t="str">
        <f>IF(D23="","",VLOOKUP(D23,masterdata!$O$3:$S$16,3,FALSE))</f>
        <v>Strojárenská 5/A</v>
      </c>
      <c r="K25" s="346"/>
      <c r="L25" s="346"/>
      <c r="M25" s="347"/>
    </row>
    <row r="26" spans="1:13" ht="26" x14ac:dyDescent="0.6">
      <c r="A26" s="147" t="s">
        <v>10</v>
      </c>
      <c r="B26" s="148"/>
      <c r="C26" s="149" t="s">
        <v>11</v>
      </c>
      <c r="D26" s="323" t="str">
        <f>VLOOKUP(CONCATENATE("3.5",$L$5),masterdata!$D:$E,2,FALSE)</f>
        <v>3.5 Telephone number / Telefónne číslo:</v>
      </c>
      <c r="E26" s="324"/>
      <c r="F26" s="324"/>
      <c r="G26" s="324"/>
      <c r="H26" s="325"/>
      <c r="I26" s="326"/>
      <c r="J26" s="289" t="str">
        <f>IF(D23="","",VLOOKUP(D23,masterdata!$O$3:$S$16,4,FALSE))</f>
        <v>91702 Trnava</v>
      </c>
      <c r="K26" s="290"/>
      <c r="L26" s="290"/>
      <c r="M26" s="281"/>
    </row>
    <row r="27" spans="1:13" ht="26.5" thickBot="1" x14ac:dyDescent="0.65">
      <c r="A27" s="150"/>
      <c r="B27" s="151"/>
      <c r="C27" s="152"/>
      <c r="D27" s="330" t="s">
        <v>769</v>
      </c>
      <c r="E27" s="331"/>
      <c r="F27" s="331"/>
      <c r="G27" s="331"/>
      <c r="H27" s="332"/>
      <c r="I27" s="333"/>
      <c r="J27" s="340" t="str">
        <f>IF(D23="","",VLOOKUP(D23,masterdata!$O$3:$S$16,5,FALSE))</f>
        <v>Slovakia</v>
      </c>
      <c r="K27" s="341"/>
      <c r="L27" s="341"/>
      <c r="M27" s="342"/>
    </row>
    <row r="28" spans="1:13" ht="7.5" customHeight="1" thickBot="1" x14ac:dyDescent="0.4">
      <c r="A28" s="27"/>
      <c r="B28" s="12"/>
      <c r="C28" s="12"/>
      <c r="D28" s="12"/>
      <c r="E28" s="12"/>
      <c r="F28" s="12"/>
      <c r="G28" s="12"/>
      <c r="H28" s="12"/>
      <c r="I28" s="12"/>
      <c r="J28" s="12"/>
      <c r="K28" s="12"/>
      <c r="L28" s="12"/>
      <c r="M28" s="14"/>
    </row>
    <row r="29" spans="1:13" ht="23.5" x14ac:dyDescent="0.5">
      <c r="A29" s="316" t="str">
        <f>VLOOKUP(CONCATENATE("4.",$L$5),masterdata!$D:$E,2,FALSE)</f>
        <v xml:space="preserve">4. Supplier /  Dodávateľ </v>
      </c>
      <c r="B29" s="317"/>
      <c r="C29" s="318"/>
      <c r="D29" s="334" t="str">
        <f>VLOOKUP(CONCATENATE("4.1",$L$5),masterdata!$D:$E,2,FALSE)</f>
        <v>4.1 Supplier name /  Názov dodávateľa:</v>
      </c>
      <c r="E29" s="335"/>
      <c r="F29" s="335"/>
      <c r="G29" s="335"/>
      <c r="H29" s="335"/>
      <c r="I29" s="339"/>
      <c r="J29" s="334" t="str">
        <f>VLOOKUP(CONCATENATE("4.6",$L$5),masterdata!$D:$E,2,FALSE)</f>
        <v>4.6 E-mail address / E-mailová adresa:</v>
      </c>
      <c r="K29" s="335"/>
      <c r="L29" s="335"/>
      <c r="M29" s="266"/>
    </row>
    <row r="30" spans="1:13" ht="26" x14ac:dyDescent="0.6">
      <c r="A30" s="320"/>
      <c r="B30" s="321"/>
      <c r="C30" s="322"/>
      <c r="D30" s="359" t="s">
        <v>648</v>
      </c>
      <c r="E30" s="243"/>
      <c r="F30" s="243"/>
      <c r="G30" s="243"/>
      <c r="H30" s="243"/>
      <c r="I30" s="244"/>
      <c r="J30" s="336" t="s">
        <v>647</v>
      </c>
      <c r="K30" s="337"/>
      <c r="L30" s="338"/>
      <c r="M30" s="193"/>
    </row>
    <row r="31" spans="1:13" ht="21" x14ac:dyDescent="0.5">
      <c r="A31" s="327"/>
      <c r="B31" s="328"/>
      <c r="C31" s="329"/>
      <c r="D31" s="356" t="str">
        <f>VLOOKUP(CONCATENATE("4.2",$L$5),masterdata!$D:$E,2,FALSE)</f>
        <v>4.2  Supplier number / Číslo dodávateľa:</v>
      </c>
      <c r="E31" s="246"/>
      <c r="F31" s="246"/>
      <c r="G31" s="246"/>
      <c r="H31" s="246"/>
      <c r="I31" s="248"/>
      <c r="J31" s="211" t="str">
        <f>VLOOKUP(CONCATENATE("4.7",$L$5),masterdata!$D:$E,2,FALSE)</f>
        <v>4.7 Fax number / Faxové číslo:</v>
      </c>
      <c r="K31" s="376"/>
      <c r="L31" s="376"/>
      <c r="M31" s="266"/>
    </row>
    <row r="32" spans="1:13" ht="26" x14ac:dyDescent="0.6">
      <c r="A32" s="295" t="s">
        <v>7</v>
      </c>
      <c r="B32" s="296"/>
      <c r="C32" s="297"/>
      <c r="D32" s="363" t="s">
        <v>771</v>
      </c>
      <c r="E32" s="364"/>
      <c r="F32" s="364"/>
      <c r="G32" s="364"/>
      <c r="H32" s="364"/>
      <c r="I32" s="365"/>
      <c r="J32" s="377" t="s">
        <v>643</v>
      </c>
      <c r="K32" s="378"/>
      <c r="L32" s="378"/>
      <c r="M32" s="379"/>
    </row>
    <row r="33" spans="1:44" ht="21" x14ac:dyDescent="0.5">
      <c r="A33" s="295"/>
      <c r="B33" s="296"/>
      <c r="C33" s="297"/>
      <c r="D33" s="356" t="str">
        <f>VLOOKUP(CONCATENATE("4.3",$L$5),masterdata!$D:$E,2,FALSE)</f>
        <v>4.3 Plant code /   Číslo závodu:</v>
      </c>
      <c r="E33" s="246"/>
      <c r="F33" s="246"/>
      <c r="G33" s="246"/>
      <c r="H33" s="246"/>
      <c r="I33" s="248"/>
      <c r="J33" s="211" t="s">
        <v>178</v>
      </c>
      <c r="K33" s="376"/>
      <c r="L33" s="376"/>
      <c r="M33" s="266"/>
    </row>
    <row r="34" spans="1:44" ht="26" x14ac:dyDescent="0.5">
      <c r="A34" s="298"/>
      <c r="B34" s="283"/>
      <c r="C34" s="299"/>
      <c r="D34" s="360" t="s">
        <v>644</v>
      </c>
      <c r="E34" s="361"/>
      <c r="F34" s="361"/>
      <c r="G34" s="361"/>
      <c r="H34" s="361"/>
      <c r="I34" s="362"/>
      <c r="J34" s="211" t="str">
        <f>IF($L$5&lt;&gt;"EN",VLOOKUP(CONCATENATE("4.8",$L$5),masterdata!$D:$E,2,FALSE)&amp;"","")</f>
        <v xml:space="preserve">       Adresa výrobcu:</v>
      </c>
      <c r="K34" s="376"/>
      <c r="L34" s="376"/>
      <c r="M34" s="266"/>
    </row>
    <row r="35" spans="1:44" ht="26" x14ac:dyDescent="0.6">
      <c r="A35" s="300"/>
      <c r="B35" s="301"/>
      <c r="C35" s="302"/>
      <c r="D35" s="356" t="str">
        <f>VLOOKUP(CONCATENATE("4.4",$L$5),masterdata!$D:$E,2,FALSE)</f>
        <v>4.4 Contact person / Kontaktná osoba:</v>
      </c>
      <c r="E35" s="246"/>
      <c r="F35" s="246"/>
      <c r="G35" s="246"/>
      <c r="H35" s="357"/>
      <c r="I35" s="358"/>
      <c r="J35" s="370" t="s">
        <v>648</v>
      </c>
      <c r="K35" s="371"/>
      <c r="L35" s="371"/>
      <c r="M35" s="193"/>
    </row>
    <row r="36" spans="1:44" ht="26" x14ac:dyDescent="0.6">
      <c r="A36" s="118" t="s">
        <v>657</v>
      </c>
      <c r="B36" s="116"/>
      <c r="C36" s="119" t="s">
        <v>656</v>
      </c>
      <c r="D36" s="360" t="s">
        <v>772</v>
      </c>
      <c r="E36" s="361"/>
      <c r="F36" s="361"/>
      <c r="G36" s="361"/>
      <c r="H36" s="368"/>
      <c r="I36" s="369"/>
      <c r="J36" s="191" t="s">
        <v>774</v>
      </c>
      <c r="K36" s="192"/>
      <c r="L36" s="192"/>
      <c r="M36" s="193"/>
    </row>
    <row r="37" spans="1:44" ht="26" x14ac:dyDescent="0.6">
      <c r="A37" s="147" t="s">
        <v>10</v>
      </c>
      <c r="B37" s="148"/>
      <c r="C37" s="149" t="s">
        <v>11</v>
      </c>
      <c r="D37" s="213" t="str">
        <f>VLOOKUP(CONCATENATE("4.5",$L$5),masterdata!$D:$E,2,FALSE)</f>
        <v>4.5 Telephone number / Telefónne číslo:</v>
      </c>
      <c r="E37" s="239"/>
      <c r="F37" s="239"/>
      <c r="G37" s="239"/>
      <c r="H37" s="214"/>
      <c r="I37" s="349"/>
      <c r="J37" s="191" t="s">
        <v>775</v>
      </c>
      <c r="K37" s="192"/>
      <c r="L37" s="192"/>
      <c r="M37" s="193"/>
    </row>
    <row r="38" spans="1:44" ht="26.5" thickBot="1" x14ac:dyDescent="0.65">
      <c r="A38" s="150"/>
      <c r="B38" s="151"/>
      <c r="C38" s="152"/>
      <c r="D38" s="350" t="s">
        <v>773</v>
      </c>
      <c r="E38" s="351"/>
      <c r="F38" s="351"/>
      <c r="G38" s="351"/>
      <c r="H38" s="352"/>
      <c r="I38" s="353"/>
      <c r="J38" s="194" t="s">
        <v>776</v>
      </c>
      <c r="K38" s="195"/>
      <c r="L38" s="195"/>
      <c r="M38" s="196"/>
    </row>
    <row r="39" spans="1:44" s="10" customFormat="1" ht="7.5" customHeight="1" thickBot="1" x14ac:dyDescent="0.4">
      <c r="A39" s="27"/>
      <c r="B39" s="12"/>
      <c r="C39" s="12"/>
      <c r="D39" s="42"/>
      <c r="E39" s="12"/>
      <c r="F39" s="12"/>
      <c r="G39" s="12"/>
      <c r="H39" s="12"/>
      <c r="I39" s="42"/>
      <c r="J39" s="12"/>
      <c r="K39" s="14"/>
      <c r="L39" s="12"/>
      <c r="M39" s="54"/>
      <c r="N39" s="177"/>
      <c r="O39" s="177"/>
      <c r="P39" s="177"/>
      <c r="Q39" s="177"/>
      <c r="R39" s="177"/>
      <c r="S39" s="177"/>
      <c r="T39" s="177"/>
      <c r="U39" s="177"/>
      <c r="V39" s="177"/>
      <c r="W39" s="177"/>
      <c r="X39" s="177"/>
      <c r="Y39" s="177"/>
      <c r="Z39" s="177"/>
      <c r="AA39" s="177"/>
      <c r="AB39" s="177"/>
      <c r="AC39" s="177"/>
      <c r="AD39" s="177"/>
      <c r="AE39" s="177"/>
      <c r="AF39" s="177"/>
      <c r="AG39" s="177"/>
      <c r="AH39" s="177"/>
      <c r="AI39" s="177"/>
      <c r="AJ39" s="177"/>
      <c r="AK39" s="177"/>
      <c r="AL39" s="177"/>
      <c r="AM39" s="177"/>
      <c r="AN39" s="177"/>
      <c r="AO39" s="177"/>
      <c r="AP39" s="177"/>
      <c r="AQ39" s="177"/>
      <c r="AR39" s="177"/>
    </row>
    <row r="40" spans="1:44" ht="26" x14ac:dyDescent="0.6">
      <c r="A40" s="208" t="str">
        <f>VLOOKUP(CONCATENATE("5.",$L$5),masterdata!$D:$E,2,FALSE)</f>
        <v>5. Inner Packaging Unit (PU) / Priame obaly (katróny, boxy, sáčky, preložky..)</v>
      </c>
      <c r="B40" s="209"/>
      <c r="C40" s="209"/>
      <c r="D40" s="210"/>
      <c r="E40" s="366" t="str">
        <f>VLOOKUP(CONCATENATE("5.1",$L$5),masterdata!$D:$E,2,FALSE)</f>
        <v>5.1 Parts quantity per (PU) in pcs / Počet kusov dielov na jedno balenie (kartón, box):</v>
      </c>
      <c r="F40" s="367"/>
      <c r="G40" s="367"/>
      <c r="H40" s="367"/>
      <c r="I40" s="367"/>
      <c r="J40" s="138">
        <v>350</v>
      </c>
      <c r="K40" s="380" t="s">
        <v>763</v>
      </c>
      <c r="L40" s="381"/>
      <c r="M40" s="137" t="s">
        <v>777</v>
      </c>
      <c r="O40" s="176" t="s">
        <v>179</v>
      </c>
    </row>
    <row r="41" spans="1:44" ht="19" customHeight="1" x14ac:dyDescent="0.35">
      <c r="A41" s="348" t="s">
        <v>31</v>
      </c>
      <c r="B41" s="246"/>
      <c r="C41" s="248"/>
      <c r="D41" s="213" t="s">
        <v>341</v>
      </c>
      <c r="E41" s="214"/>
      <c r="F41" s="214"/>
      <c r="G41" s="186" t="str">
        <f>L7</f>
        <v>mm</v>
      </c>
      <c r="H41" s="155" t="s">
        <v>36</v>
      </c>
      <c r="I41" s="354" t="s">
        <v>189</v>
      </c>
      <c r="J41" s="355"/>
      <c r="K41" s="156" t="s">
        <v>38</v>
      </c>
      <c r="L41" s="213" t="str">
        <f>"5.7 Total PU weight ["&amp;$L$6&amp;"]"</f>
        <v>5.7 Total PU weight [kg]</v>
      </c>
      <c r="M41" s="215"/>
    </row>
    <row r="42" spans="1:44" ht="19" customHeight="1" x14ac:dyDescent="0.35">
      <c r="A42" s="373" t="str">
        <f>IF($L$5&lt;&gt;"EN",VLOOKUP(CONCATENATE("5.2",$L$5),masterdata!$D:$E,2,FALSE)&amp;"","")</f>
        <v>BOGE obal - číslo / popis</v>
      </c>
      <c r="B42" s="374"/>
      <c r="C42" s="388"/>
      <c r="D42" s="211" t="str">
        <f>IF($L$5&lt;&gt;"EN",VLOOKUP(CONCATENATE("5.3",$L$5),masterdata!$D:$E,2,FALSE)&amp;"","")</f>
        <v xml:space="preserve">              Rozmery   dĺžka     x   šírka     x     výška</v>
      </c>
      <c r="E42" s="212"/>
      <c r="F42" s="212"/>
      <c r="G42" s="187"/>
      <c r="H42" s="156" t="str">
        <f>IF($L$5&lt;&gt;"EN",VLOOKUP(CONCATENATE("5.4",$L$5),masterdata!$D:$E,2,FALSE)&amp;"","")</f>
        <v>Netto váha / kus</v>
      </c>
      <c r="I42" s="211" t="str">
        <f>IF($L$5&lt;&gt;"EN",VLOOKUP(CONCATENATE("5.5",$L$5),masterdata!$D:$E,2,FALSE)&amp;"","")</f>
        <v xml:space="preserve">      Vratné      /   Jednocestné</v>
      </c>
      <c r="J42" s="382"/>
      <c r="K42" s="158" t="str">
        <f>IF($L$5&lt;&gt;"EN",VLOOKUP(CONCATENATE("5.6",$L$5),masterdata!$D:$E,2,FALSE)&amp;"","")</f>
        <v>Počet ks / bal.</v>
      </c>
      <c r="L42" s="204" t="str">
        <f>IF($L$5&lt;&gt;"EN",VLOOKUP(CONCATENATE("5.7",$L$5),masterdata!$D:$E,2,FALSE)&amp;$L$6&amp;"]","")</f>
        <v xml:space="preserve"> Celková váha  [kg]</v>
      </c>
      <c r="M42" s="205"/>
      <c r="N42" s="52"/>
    </row>
    <row r="43" spans="1:44" ht="26" x14ac:dyDescent="0.6">
      <c r="A43" s="197" t="s">
        <v>229</v>
      </c>
      <c r="B43" s="197"/>
      <c r="C43" s="197"/>
      <c r="D43" s="180">
        <f>IF(A43="","",VLOOKUP(A43,masterdata!$G$3:$L$37,2,FALSE))</f>
        <v>300</v>
      </c>
      <c r="E43" s="180">
        <f>IF(A43="","",VLOOKUP(A43,masterdata!$G$3:$L$37,3,FALSE))</f>
        <v>200</v>
      </c>
      <c r="F43" s="189">
        <f>IF(A43="","",VLOOKUP(A43,masterdata!$G$3:$L$37,4,FALSE))</f>
        <v>147</v>
      </c>
      <c r="G43" s="190"/>
      <c r="H43" s="160">
        <f>IF(A43="","",VLOOKUP(A43,masterdata!$G$3:$L$37,5,FALSE))</f>
        <v>0.6</v>
      </c>
      <c r="I43" s="161" t="str">
        <f>IF(A43="","",VLOOKUP(A43,masterdata!$G$3:$L$37,6,FALSE))</f>
        <v>x</v>
      </c>
      <c r="J43" s="139"/>
      <c r="K43" s="132">
        <v>36</v>
      </c>
      <c r="L43" s="162">
        <f t="shared" ref="L43:L49" si="0">K43*H43</f>
        <v>21.599999999999998</v>
      </c>
      <c r="M43" s="163" t="str">
        <f>L6</f>
        <v>kg</v>
      </c>
    </row>
    <row r="44" spans="1:44" ht="26" x14ac:dyDescent="0.6">
      <c r="A44" s="197" t="s">
        <v>231</v>
      </c>
      <c r="B44" s="197"/>
      <c r="C44" s="197"/>
      <c r="D44" s="180">
        <f>IF(A44="","",VLOOKUP(A44,masterdata!$G$3:$L$37,2,FALSE))</f>
        <v>0</v>
      </c>
      <c r="E44" s="180">
        <f>IF(A44="","",VLOOKUP(A44,masterdata!$G$3:$L$37,3,FALSE))</f>
        <v>0</v>
      </c>
      <c r="F44" s="189">
        <f>IF(A44="","",VLOOKUP(A44,masterdata!$G$3:$L$37,4,FALSE))</f>
        <v>0</v>
      </c>
      <c r="G44" s="190"/>
      <c r="H44" s="160">
        <f>IF(A44="","",VLOOKUP(A44,masterdata!$G$3:$L$37,5,FALSE))</f>
        <v>0</v>
      </c>
      <c r="I44" s="161" t="str">
        <f>IF(A44="","",VLOOKUP(A44,masterdata!$G$3:$L$37,6,FALSE))</f>
        <v>-</v>
      </c>
      <c r="J44" s="139"/>
      <c r="K44" s="132"/>
      <c r="L44" s="164">
        <f t="shared" si="0"/>
        <v>0</v>
      </c>
      <c r="M44" s="165" t="str">
        <f>L6</f>
        <v>kg</v>
      </c>
    </row>
    <row r="45" spans="1:44" ht="26" x14ac:dyDescent="0.6">
      <c r="A45" s="197" t="s">
        <v>231</v>
      </c>
      <c r="B45" s="197"/>
      <c r="C45" s="197"/>
      <c r="D45" s="180">
        <f>IF(A45="","",VLOOKUP(A45,masterdata!$G$3:$L$37,2,FALSE))</f>
        <v>0</v>
      </c>
      <c r="E45" s="180">
        <f>IF(A45="","",VLOOKUP(A45,masterdata!$G$3:$L$37,3,FALSE))</f>
        <v>0</v>
      </c>
      <c r="F45" s="189">
        <f>IF(A45="","",VLOOKUP(A45,masterdata!$G$3:$L$37,4,FALSE))</f>
        <v>0</v>
      </c>
      <c r="G45" s="190"/>
      <c r="H45" s="160">
        <f>IF(A45="","",VLOOKUP(A45,masterdata!$G$3:$L$37,5,FALSE))</f>
        <v>0</v>
      </c>
      <c r="I45" s="161" t="str">
        <f>IF(A45="","",VLOOKUP(A45,masterdata!$G$3:$L$37,6,FALSE))</f>
        <v>-</v>
      </c>
      <c r="J45" s="139"/>
      <c r="K45" s="132"/>
      <c r="L45" s="164">
        <f t="shared" si="0"/>
        <v>0</v>
      </c>
      <c r="M45" s="165" t="str">
        <f>L6</f>
        <v>kg</v>
      </c>
    </row>
    <row r="46" spans="1:44" ht="26" x14ac:dyDescent="0.6">
      <c r="A46" s="198" t="s">
        <v>778</v>
      </c>
      <c r="B46" s="199"/>
      <c r="C46" s="200"/>
      <c r="D46" s="181">
        <v>400</v>
      </c>
      <c r="E46" s="181">
        <v>300</v>
      </c>
      <c r="F46" s="206">
        <v>200</v>
      </c>
      <c r="G46" s="207"/>
      <c r="H46" s="124">
        <v>0.02</v>
      </c>
      <c r="I46" s="125"/>
      <c r="J46" s="125" t="s">
        <v>26</v>
      </c>
      <c r="K46" s="125">
        <v>36</v>
      </c>
      <c r="L46" s="166">
        <f t="shared" si="0"/>
        <v>0.72</v>
      </c>
      <c r="M46" s="165" t="str">
        <f>L6</f>
        <v>kg</v>
      </c>
    </row>
    <row r="47" spans="1:44" ht="26" x14ac:dyDescent="0.6">
      <c r="A47" s="201" t="s">
        <v>651</v>
      </c>
      <c r="B47" s="202"/>
      <c r="C47" s="203"/>
      <c r="D47" s="183">
        <v>210</v>
      </c>
      <c r="E47" s="183">
        <v>75</v>
      </c>
      <c r="F47" s="220">
        <v>1</v>
      </c>
      <c r="G47" s="385"/>
      <c r="H47" s="126">
        <v>0.01</v>
      </c>
      <c r="I47" s="127"/>
      <c r="J47" s="127" t="s">
        <v>26</v>
      </c>
      <c r="K47" s="127">
        <v>36</v>
      </c>
      <c r="L47" s="166">
        <f>K47*H47</f>
        <v>0.36</v>
      </c>
      <c r="M47" s="165" t="str">
        <f>L6</f>
        <v>kg</v>
      </c>
    </row>
    <row r="48" spans="1:44" ht="26" x14ac:dyDescent="0.6">
      <c r="A48" s="201"/>
      <c r="B48" s="202"/>
      <c r="C48" s="203"/>
      <c r="D48" s="183"/>
      <c r="E48" s="183"/>
      <c r="F48" s="220"/>
      <c r="G48" s="385"/>
      <c r="H48" s="128"/>
      <c r="I48" s="127"/>
      <c r="J48" s="127"/>
      <c r="K48" s="127"/>
      <c r="L48" s="166">
        <f>K48*H48</f>
        <v>0</v>
      </c>
      <c r="M48" s="165" t="str">
        <f>L6</f>
        <v>kg</v>
      </c>
    </row>
    <row r="49" spans="1:44" ht="26.5" thickBot="1" x14ac:dyDescent="0.65">
      <c r="A49" s="389"/>
      <c r="B49" s="390"/>
      <c r="C49" s="391"/>
      <c r="D49" s="182"/>
      <c r="E49" s="182"/>
      <c r="F49" s="216"/>
      <c r="G49" s="217"/>
      <c r="H49" s="129"/>
      <c r="I49" s="129"/>
      <c r="J49" s="129"/>
      <c r="K49" s="130"/>
      <c r="L49" s="167">
        <f t="shared" si="0"/>
        <v>0</v>
      </c>
      <c r="M49" s="168" t="str">
        <f>L6</f>
        <v>kg</v>
      </c>
    </row>
    <row r="50" spans="1:44" s="10" customFormat="1" ht="7.5" customHeight="1" thickBot="1" x14ac:dyDescent="0.4">
      <c r="A50" s="41"/>
      <c r="B50" s="42"/>
      <c r="C50" s="42"/>
      <c r="D50" s="42"/>
      <c r="E50" s="42"/>
      <c r="F50" s="42"/>
      <c r="G50" s="42"/>
      <c r="H50" s="12"/>
      <c r="I50" s="42"/>
      <c r="J50" s="12"/>
      <c r="K50" s="42"/>
      <c r="L50" s="12"/>
      <c r="M50" s="43"/>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c r="AK50" s="177"/>
      <c r="AL50" s="177"/>
      <c r="AM50" s="177"/>
      <c r="AN50" s="177"/>
      <c r="AO50" s="177"/>
      <c r="AP50" s="177"/>
      <c r="AQ50" s="177"/>
      <c r="AR50" s="177"/>
    </row>
    <row r="51" spans="1:44" ht="26" x14ac:dyDescent="0.6">
      <c r="A51" s="208" t="str">
        <f>VLOOKUP(CONCATENATE("6.",$L$5),masterdata!$D:$E,2,FALSE)</f>
        <v>6. Outside Handling Unit (HU) / Vonkajšie obaly manipulačnej jednotky (palety, vrchnáky...)</v>
      </c>
      <c r="B51" s="209"/>
      <c r="C51" s="209"/>
      <c r="D51" s="209" t="s">
        <v>34</v>
      </c>
      <c r="E51" s="209"/>
      <c r="F51" s="209"/>
      <c r="G51" s="218"/>
      <c r="H51" s="386" t="str">
        <f>VLOOKUP(CONCATENATE("6.1",$L$5),masterdata!$D:$E,2,FALSE)</f>
        <v>6.1 Parts quantity per (HU) in pcs / Počet ks dielov na celkovú manipul jednotku:</v>
      </c>
      <c r="I51" s="387"/>
      <c r="J51" s="387"/>
      <c r="K51" s="387"/>
      <c r="L51" s="387"/>
      <c r="M51" s="135">
        <v>12600</v>
      </c>
    </row>
    <row r="52" spans="1:44" ht="21" customHeight="1" x14ac:dyDescent="0.35">
      <c r="A52" s="373" t="s">
        <v>202</v>
      </c>
      <c r="B52" s="383"/>
      <c r="C52" s="384"/>
      <c r="D52" s="169" t="s">
        <v>343</v>
      </c>
      <c r="E52" s="169"/>
      <c r="F52" s="169"/>
      <c r="G52" s="188" t="str">
        <f>L7</f>
        <v>mm</v>
      </c>
      <c r="H52" s="156" t="s">
        <v>35</v>
      </c>
      <c r="I52" s="354" t="s">
        <v>206</v>
      </c>
      <c r="J52" s="355"/>
      <c r="K52" s="156" t="s">
        <v>21</v>
      </c>
      <c r="L52" s="213" t="str">
        <f>"6.7 Total HU weight ["&amp;$L$6&amp;"]"</f>
        <v>6.7 Total HU weight [kg]</v>
      </c>
      <c r="M52" s="215"/>
    </row>
    <row r="53" spans="1:44" ht="21" customHeight="1" x14ac:dyDescent="0.35">
      <c r="A53" s="373" t="str">
        <f>IF($L$5&lt;&gt;"EN",VLOOKUP(CONCATENATE("6.2",$L$5),masterdata!$D:$E,2,FALSE)&amp;"","")</f>
        <v xml:space="preserve"> BOGE obal - číslo / popis</v>
      </c>
      <c r="B53" s="374"/>
      <c r="C53" s="374"/>
      <c r="D53" s="169" t="str">
        <f>IF($L$5&lt;&gt;"EN",VLOOKUP(CONCATENATE("5.3",$L$5),masterdata!$D:$E,2,FALSE)&amp;"","")</f>
        <v xml:space="preserve">              Rozmery   dĺžka     x   šírka     x     výška</v>
      </c>
      <c r="E53" s="188"/>
      <c r="F53" s="188"/>
      <c r="G53" s="188"/>
      <c r="H53" s="156" t="str">
        <f>IF($L$5&lt;&gt;"EN",VLOOKUP(CONCATENATE("5.4",$L$5),masterdata!$D:$E,2,FALSE)&amp;"","")</f>
        <v>Netto váha / kus</v>
      </c>
      <c r="I53" s="354" t="str">
        <f>IF($L$5&lt;&gt;"EN",VLOOKUP(CONCATENATE("5.5",$L$5),masterdata!$D:$E,2,FALSE)&amp;"","")</f>
        <v xml:space="preserve">      Vratné      /   Jednocestné</v>
      </c>
      <c r="J53" s="375"/>
      <c r="K53" s="158" t="str">
        <f>IF($L$5&lt;&gt;"EN",VLOOKUP(CONCATENATE("5.6",$L$5),masterdata!$D:$E,2,FALSE)&amp;"","")</f>
        <v>Počet ks / bal.</v>
      </c>
      <c r="L53" s="204" t="str">
        <f>IF($L$5&lt;&gt;"EN",VLOOKUP(CONCATENATE("6.7",$L$5),masterdata!$D:$E,2,FALSE)&amp;$L$6&amp;"]","")</f>
        <v xml:space="preserve"> Celková váha [kg]</v>
      </c>
      <c r="M53" s="205"/>
    </row>
    <row r="54" spans="1:44" ht="26" x14ac:dyDescent="0.6">
      <c r="A54" s="372" t="str">
        <f>A43</f>
        <v>91.179.702 - RL-KLT 3147 (5304 Trnava)</v>
      </c>
      <c r="B54" s="372"/>
      <c r="C54" s="372"/>
      <c r="D54" s="180">
        <f>D43</f>
        <v>300</v>
      </c>
      <c r="E54" s="180">
        <f>E43</f>
        <v>200</v>
      </c>
      <c r="F54" s="189">
        <f>F43</f>
        <v>147</v>
      </c>
      <c r="G54" s="190"/>
      <c r="H54" s="160">
        <f>H43</f>
        <v>0.6</v>
      </c>
      <c r="I54" s="161" t="str">
        <f>I43</f>
        <v>x</v>
      </c>
      <c r="J54" s="139"/>
      <c r="K54" s="161">
        <f>K43</f>
        <v>36</v>
      </c>
      <c r="L54" s="171">
        <f t="shared" ref="L54:L60" si="1">H54*K54</f>
        <v>21.599999999999998</v>
      </c>
      <c r="M54" s="172" t="str">
        <f>L6</f>
        <v>kg</v>
      </c>
    </row>
    <row r="55" spans="1:44" ht="26" x14ac:dyDescent="0.6">
      <c r="A55" s="197" t="s">
        <v>464</v>
      </c>
      <c r="B55" s="197"/>
      <c r="C55" s="197"/>
      <c r="D55" s="180">
        <f>IF(A55="","",VLOOKUP(A55,masterdata!$G$49:$L$76,2,FALSE))</f>
        <v>1200</v>
      </c>
      <c r="E55" s="180">
        <f>IF(A55="","",VLOOKUP(A55,masterdata!$G$49:$L$76,3,FALSE))</f>
        <v>800</v>
      </c>
      <c r="F55" s="189">
        <f>IF(A55="","",VLOOKUP(A55,masterdata!$G$49:$L$76,4,FALSE))</f>
        <v>150</v>
      </c>
      <c r="G55" s="190"/>
      <c r="H55" s="160">
        <f>IF(A55="","",VLOOKUP(A55,masterdata!$G$49:$L$76,5,FALSE))</f>
        <v>22</v>
      </c>
      <c r="I55" s="161" t="str">
        <f>IF(A55="","",VLOOKUP(A55,masterdata!$G$49:$L$76,6,FALSE))</f>
        <v>x</v>
      </c>
      <c r="J55" s="139"/>
      <c r="K55" s="132">
        <v>1</v>
      </c>
      <c r="L55" s="171">
        <f t="shared" si="1"/>
        <v>22</v>
      </c>
      <c r="M55" s="173" t="str">
        <f>L6</f>
        <v>kg</v>
      </c>
    </row>
    <row r="56" spans="1:44" ht="26" x14ac:dyDescent="0.6">
      <c r="A56" s="197" t="s">
        <v>230</v>
      </c>
      <c r="B56" s="197"/>
      <c r="C56" s="197"/>
      <c r="D56" s="180">
        <f>IF(A56="","",VLOOKUP(A56,masterdata!$G$49:$L$76,2,FALSE))</f>
        <v>1204</v>
      </c>
      <c r="E56" s="180">
        <f>IF(A56="","",VLOOKUP(A56,masterdata!$G$49:$L$76,3,FALSE))</f>
        <v>804</v>
      </c>
      <c r="F56" s="189">
        <f>IF(A56="","",VLOOKUP(A56,masterdata!$G$49:$L$76,4,FALSE))</f>
        <v>94</v>
      </c>
      <c r="G56" s="190"/>
      <c r="H56" s="160">
        <f>IF(A56="","",VLOOKUP(A56,masterdata!$G$49:$L$76,5,FALSE))</f>
        <v>5.15</v>
      </c>
      <c r="I56" s="161" t="str">
        <f>IF(A56="","",VLOOKUP(A56,masterdata!$G$49:$L$76,6,FALSE))</f>
        <v>x</v>
      </c>
      <c r="J56" s="139"/>
      <c r="K56" s="132">
        <v>1</v>
      </c>
      <c r="L56" s="171">
        <f t="shared" si="1"/>
        <v>5.15</v>
      </c>
      <c r="M56" s="172" t="str">
        <f>L6</f>
        <v>kg</v>
      </c>
    </row>
    <row r="57" spans="1:44" ht="26" x14ac:dyDescent="0.6">
      <c r="A57" s="197" t="s">
        <v>231</v>
      </c>
      <c r="B57" s="197"/>
      <c r="C57" s="197"/>
      <c r="D57" s="180">
        <f>IF(A57="","",VLOOKUP(A57,masterdata!$G$49:$L$76,2,FALSE))</f>
        <v>0</v>
      </c>
      <c r="E57" s="180">
        <f>IF(A57="","",VLOOKUP(A57,masterdata!$G$49:$L$76,3,FALSE))</f>
        <v>0</v>
      </c>
      <c r="F57" s="189">
        <f>IF(A57="","",VLOOKUP(A57,masterdata!$G$49:$L$76,4,FALSE))</f>
        <v>0</v>
      </c>
      <c r="G57" s="190"/>
      <c r="H57" s="160">
        <f>IF(A57="","",VLOOKUP(A57,masterdata!$G$49:$L$76,5,FALSE))</f>
        <v>0</v>
      </c>
      <c r="I57" s="161" t="str">
        <f>IF(A57="","",VLOOKUP(A57,masterdata!$G$49:$L$76,6,FALSE))</f>
        <v>-</v>
      </c>
      <c r="J57" s="139"/>
      <c r="K57" s="132"/>
      <c r="L57" s="171">
        <f>(H57*K57)</f>
        <v>0</v>
      </c>
      <c r="M57" s="172" t="str">
        <f>L6</f>
        <v>kg</v>
      </c>
    </row>
    <row r="58" spans="1:44" ht="26" x14ac:dyDescent="0.6">
      <c r="A58" s="198" t="s">
        <v>652</v>
      </c>
      <c r="B58" s="199"/>
      <c r="C58" s="200"/>
      <c r="D58" s="181">
        <v>210</v>
      </c>
      <c r="E58" s="181">
        <v>148</v>
      </c>
      <c r="F58" s="206">
        <v>1</v>
      </c>
      <c r="G58" s="219"/>
      <c r="H58" s="131">
        <v>0.1</v>
      </c>
      <c r="I58" s="132"/>
      <c r="J58" s="132"/>
      <c r="K58" s="132">
        <v>2</v>
      </c>
      <c r="L58" s="171">
        <f t="shared" si="1"/>
        <v>0.2</v>
      </c>
      <c r="M58" s="172" t="str">
        <f>L6</f>
        <v>kg</v>
      </c>
    </row>
    <row r="59" spans="1:44" ht="26" x14ac:dyDescent="0.6">
      <c r="A59" s="201"/>
      <c r="B59" s="202"/>
      <c r="C59" s="203"/>
      <c r="D59" s="183"/>
      <c r="E59" s="183"/>
      <c r="F59" s="220"/>
      <c r="G59" s="221"/>
      <c r="H59" s="133"/>
      <c r="I59" s="132"/>
      <c r="J59" s="132"/>
      <c r="K59" s="132"/>
      <c r="L59" s="171">
        <f t="shared" si="1"/>
        <v>0</v>
      </c>
      <c r="M59" s="172" t="str">
        <f>L6</f>
        <v>kg</v>
      </c>
    </row>
    <row r="60" spans="1:44" ht="26" x14ac:dyDescent="0.6">
      <c r="A60" s="201"/>
      <c r="B60" s="202"/>
      <c r="C60" s="203"/>
      <c r="D60" s="183"/>
      <c r="E60" s="183"/>
      <c r="F60" s="220"/>
      <c r="G60" s="221"/>
      <c r="H60" s="128"/>
      <c r="I60" s="127"/>
      <c r="J60" s="127"/>
      <c r="K60" s="127"/>
      <c r="L60" s="171">
        <f t="shared" si="1"/>
        <v>0</v>
      </c>
      <c r="M60" s="172" t="str">
        <f>L6</f>
        <v>kg</v>
      </c>
    </row>
    <row r="61" spans="1:44" ht="21" customHeight="1" thickBot="1" x14ac:dyDescent="0.65">
      <c r="A61" s="412" t="str">
        <f>VLOOKUP(CONCATENATE("6.8",$L$5),masterdata!$D:$E,2,FALSE)</f>
        <v>6.8 Dimmensions of HU / Total rozmery MJ</v>
      </c>
      <c r="B61" s="413"/>
      <c r="C61" s="414"/>
      <c r="D61" s="130"/>
      <c r="E61" s="134"/>
      <c r="F61" s="129"/>
      <c r="G61" s="179" t="str">
        <f>L7</f>
        <v>mm</v>
      </c>
      <c r="H61" s="410" t="str">
        <f>VLOOKUP(CONCATENATE("6.9",$L$5),masterdata!$D:$E,2,FALSE)</f>
        <v>6.9 Total weight HU / Brutto váha manipulačnej jednotky (MJ)</v>
      </c>
      <c r="I61" s="410"/>
      <c r="J61" s="410"/>
      <c r="K61" s="411"/>
      <c r="L61" s="174">
        <f>L43+L44+L45+L46+L47+L48+L49+L55+L56+L57+L58+L59+L60+(M51*J16)</f>
        <v>528.83000000000004</v>
      </c>
      <c r="M61" s="168" t="str">
        <f>L6</f>
        <v>kg</v>
      </c>
    </row>
    <row r="62" spans="1:44" s="10" customFormat="1" ht="7.5" customHeight="1" thickBot="1" x14ac:dyDescent="0.4">
      <c r="A62" s="27"/>
      <c r="B62" s="12"/>
      <c r="C62" s="12"/>
      <c r="D62" s="14"/>
      <c r="E62" s="14"/>
      <c r="F62" s="14"/>
      <c r="G62" s="12"/>
      <c r="H62" s="12"/>
      <c r="I62" s="12"/>
      <c r="J62" s="12"/>
      <c r="K62" s="12"/>
      <c r="L62" s="12"/>
      <c r="M62" s="12"/>
      <c r="N62" s="177"/>
      <c r="O62" s="177"/>
      <c r="P62" s="177"/>
      <c r="Q62" s="177"/>
      <c r="R62" s="177"/>
      <c r="S62" s="177"/>
      <c r="T62" s="177"/>
      <c r="U62" s="177"/>
      <c r="V62" s="177"/>
      <c r="W62" s="177"/>
      <c r="X62" s="177"/>
      <c r="Y62" s="177"/>
      <c r="Z62" s="177"/>
      <c r="AA62" s="177"/>
      <c r="AB62" s="177"/>
      <c r="AC62" s="177"/>
      <c r="AD62" s="177"/>
      <c r="AE62" s="177"/>
      <c r="AF62" s="177"/>
      <c r="AG62" s="177"/>
      <c r="AH62" s="177"/>
      <c r="AI62" s="177"/>
      <c r="AJ62" s="177"/>
      <c r="AK62" s="177"/>
      <c r="AL62" s="177"/>
      <c r="AM62" s="177"/>
      <c r="AN62" s="177"/>
      <c r="AO62" s="177"/>
      <c r="AP62" s="177"/>
      <c r="AQ62" s="177"/>
      <c r="AR62" s="177"/>
    </row>
    <row r="63" spans="1:44" ht="21" x14ac:dyDescent="0.5">
      <c r="A63" s="408" t="str">
        <f>VLOOKUP(CONCATENATE("5.9",$L$5),masterdata!$D:$E,2,FALSE)</f>
        <v>5.9 Packaging Unit (PU) details photo / Priame obaly (katróny, boxy, sáčky, preložky..) fotka</v>
      </c>
      <c r="B63" s="335"/>
      <c r="C63" s="335"/>
      <c r="D63" s="335"/>
      <c r="E63" s="409"/>
      <c r="F63" s="409"/>
      <c r="G63" s="175"/>
      <c r="H63" s="405" t="str">
        <f>VLOOKUP(CONCATENATE("6.10",$L$5),masterdata!$D:$E,2,FALSE)</f>
        <v>6.10 Handling Unit (HU) details photo / Vonkajšie obaly manipulač. jednotky (palety, vrchnáky..) fotka</v>
      </c>
      <c r="I63" s="406"/>
      <c r="J63" s="406"/>
      <c r="K63" s="406"/>
      <c r="L63" s="406"/>
      <c r="M63" s="407"/>
    </row>
    <row r="64" spans="1:44" ht="21" customHeight="1" x14ac:dyDescent="0.35">
      <c r="A64" s="395"/>
      <c r="B64" s="396"/>
      <c r="C64" s="396"/>
      <c r="D64" s="396"/>
      <c r="E64" s="396"/>
      <c r="F64" s="396"/>
      <c r="G64" s="397"/>
      <c r="H64" s="395"/>
      <c r="I64" s="396"/>
      <c r="J64" s="396"/>
      <c r="K64" s="396"/>
      <c r="L64" s="396"/>
      <c r="M64" s="397"/>
    </row>
    <row r="65" spans="1:44" ht="21" customHeight="1" x14ac:dyDescent="0.35">
      <c r="A65" s="395"/>
      <c r="B65" s="396"/>
      <c r="C65" s="396"/>
      <c r="D65" s="396"/>
      <c r="E65" s="396"/>
      <c r="F65" s="396"/>
      <c r="G65" s="397"/>
      <c r="H65" s="395"/>
      <c r="I65" s="396"/>
      <c r="J65" s="396"/>
      <c r="K65" s="396"/>
      <c r="L65" s="396"/>
      <c r="M65" s="397"/>
    </row>
    <row r="66" spans="1:44" ht="21" customHeight="1" x14ac:dyDescent="0.35">
      <c r="A66" s="395"/>
      <c r="B66" s="396"/>
      <c r="C66" s="396"/>
      <c r="D66" s="396"/>
      <c r="E66" s="396"/>
      <c r="F66" s="396"/>
      <c r="G66" s="397"/>
      <c r="H66" s="395"/>
      <c r="I66" s="396"/>
      <c r="J66" s="396"/>
      <c r="K66" s="396"/>
      <c r="L66" s="396"/>
      <c r="M66" s="397"/>
    </row>
    <row r="67" spans="1:44" ht="21" customHeight="1" x14ac:dyDescent="0.35">
      <c r="A67" s="395"/>
      <c r="B67" s="396"/>
      <c r="C67" s="396"/>
      <c r="D67" s="396"/>
      <c r="E67" s="396"/>
      <c r="F67" s="396"/>
      <c r="G67" s="397"/>
      <c r="H67" s="395"/>
      <c r="I67" s="396"/>
      <c r="J67" s="396"/>
      <c r="K67" s="396"/>
      <c r="L67" s="396"/>
      <c r="M67" s="397"/>
    </row>
    <row r="68" spans="1:44" ht="21" customHeight="1" x14ac:dyDescent="0.35">
      <c r="A68" s="395"/>
      <c r="B68" s="396"/>
      <c r="C68" s="396"/>
      <c r="D68" s="396"/>
      <c r="E68" s="396"/>
      <c r="F68" s="396"/>
      <c r="G68" s="397"/>
      <c r="H68" s="395"/>
      <c r="I68" s="396"/>
      <c r="J68" s="396"/>
      <c r="K68" s="396"/>
      <c r="L68" s="396"/>
      <c r="M68" s="397"/>
    </row>
    <row r="69" spans="1:44" ht="21" customHeight="1" x14ac:dyDescent="0.35">
      <c r="A69" s="395"/>
      <c r="B69" s="396"/>
      <c r="C69" s="396"/>
      <c r="D69" s="396"/>
      <c r="E69" s="396"/>
      <c r="F69" s="396"/>
      <c r="G69" s="397"/>
      <c r="H69" s="395"/>
      <c r="I69" s="396"/>
      <c r="J69" s="396"/>
      <c r="K69" s="396"/>
      <c r="L69" s="396"/>
      <c r="M69" s="397"/>
    </row>
    <row r="70" spans="1:44" ht="21" customHeight="1" x14ac:dyDescent="0.35">
      <c r="A70" s="395"/>
      <c r="B70" s="396"/>
      <c r="C70" s="396"/>
      <c r="D70" s="396"/>
      <c r="E70" s="396"/>
      <c r="F70" s="396"/>
      <c r="G70" s="397"/>
      <c r="H70" s="395"/>
      <c r="I70" s="396"/>
      <c r="J70" s="396"/>
      <c r="K70" s="396"/>
      <c r="L70" s="396"/>
      <c r="M70" s="397"/>
    </row>
    <row r="71" spans="1:44" ht="21" customHeight="1" x14ac:dyDescent="0.35">
      <c r="A71" s="395"/>
      <c r="B71" s="396"/>
      <c r="C71" s="396"/>
      <c r="D71" s="396"/>
      <c r="E71" s="396"/>
      <c r="F71" s="396"/>
      <c r="G71" s="397"/>
      <c r="H71" s="395"/>
      <c r="I71" s="396"/>
      <c r="J71" s="396"/>
      <c r="K71" s="396"/>
      <c r="L71" s="396"/>
      <c r="M71" s="397"/>
    </row>
    <row r="72" spans="1:44" ht="21" customHeight="1" thickBot="1" x14ac:dyDescent="0.4">
      <c r="A72" s="398"/>
      <c r="B72" s="399"/>
      <c r="C72" s="399"/>
      <c r="D72" s="399"/>
      <c r="E72" s="399"/>
      <c r="F72" s="399"/>
      <c r="G72" s="400"/>
      <c r="H72" s="398"/>
      <c r="I72" s="399"/>
      <c r="J72" s="399"/>
      <c r="K72" s="399"/>
      <c r="L72" s="399"/>
      <c r="M72" s="400"/>
    </row>
    <row r="73" spans="1:44" s="10" customFormat="1" ht="7.5" customHeight="1" thickBot="1" x14ac:dyDescent="0.4">
      <c r="A73" s="27"/>
      <c r="B73" s="12"/>
      <c r="C73" s="12"/>
      <c r="D73" s="12"/>
      <c r="E73" s="12"/>
      <c r="F73" s="12"/>
      <c r="G73" s="12"/>
      <c r="H73" s="12"/>
      <c r="I73" s="12"/>
      <c r="J73" s="12"/>
      <c r="K73" s="12"/>
      <c r="L73" s="12"/>
      <c r="M73" s="12"/>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c r="AP73" s="177"/>
      <c r="AQ73" s="177"/>
      <c r="AR73" s="177"/>
    </row>
    <row r="74" spans="1:44" ht="23.5" x14ac:dyDescent="0.55000000000000004">
      <c r="A74" s="401" t="str">
        <f>VLOOKUP(CONCATENATE("7.",$L$5),masterdata!$D:$E,2,FALSE)</f>
        <v>7. Addendum from the customer side / Dodatok zo strany zákazníka:</v>
      </c>
      <c r="B74" s="402"/>
      <c r="C74" s="402"/>
      <c r="D74" s="402"/>
      <c r="E74" s="402"/>
      <c r="F74" s="402"/>
      <c r="G74" s="403"/>
      <c r="H74" s="401" t="str">
        <f>VLOOKUP(CONCATENATE("8.",$L$5),masterdata!$D:$E,2,FALSE)</f>
        <v>8. Addendum from the supplier side /  Dodatok zo strany dodávateľa:</v>
      </c>
      <c r="I74" s="402"/>
      <c r="J74" s="402"/>
      <c r="K74" s="402"/>
      <c r="L74" s="402"/>
      <c r="M74" s="404"/>
    </row>
    <row r="75" spans="1:44" ht="21" customHeight="1" x14ac:dyDescent="0.35">
      <c r="A75" s="392"/>
      <c r="B75" s="393"/>
      <c r="C75" s="393"/>
      <c r="D75" s="393"/>
      <c r="E75" s="393"/>
      <c r="F75" s="393"/>
      <c r="G75" s="394"/>
      <c r="H75" s="395"/>
      <c r="I75" s="396"/>
      <c r="J75" s="396"/>
      <c r="K75" s="396"/>
      <c r="L75" s="396"/>
      <c r="M75" s="397"/>
    </row>
    <row r="76" spans="1:44" ht="21" customHeight="1" x14ac:dyDescent="0.35">
      <c r="A76" s="415"/>
      <c r="B76" s="416"/>
      <c r="C76" s="416"/>
      <c r="D76" s="416"/>
      <c r="E76" s="416"/>
      <c r="F76" s="416"/>
      <c r="G76" s="417"/>
      <c r="H76" s="395"/>
      <c r="I76" s="396"/>
      <c r="J76" s="396"/>
      <c r="K76" s="396"/>
      <c r="L76" s="396"/>
      <c r="M76" s="397"/>
    </row>
    <row r="77" spans="1:44" ht="21" customHeight="1" x14ac:dyDescent="0.35">
      <c r="A77" s="415"/>
      <c r="B77" s="393"/>
      <c r="C77" s="393"/>
      <c r="D77" s="393"/>
      <c r="E77" s="393"/>
      <c r="F77" s="393"/>
      <c r="G77" s="394"/>
      <c r="H77" s="395"/>
      <c r="I77" s="396"/>
      <c r="J77" s="396"/>
      <c r="K77" s="396"/>
      <c r="L77" s="396"/>
      <c r="M77" s="397"/>
    </row>
    <row r="78" spans="1:44" ht="21" customHeight="1" x14ac:dyDescent="0.35">
      <c r="A78" s="415"/>
      <c r="B78" s="393"/>
      <c r="C78" s="393"/>
      <c r="D78" s="393"/>
      <c r="E78" s="393"/>
      <c r="F78" s="393"/>
      <c r="G78" s="394"/>
      <c r="H78" s="395"/>
      <c r="I78" s="396"/>
      <c r="J78" s="396"/>
      <c r="K78" s="396"/>
      <c r="L78" s="396"/>
      <c r="M78" s="397"/>
    </row>
    <row r="79" spans="1:44" ht="21" customHeight="1" x14ac:dyDescent="0.35">
      <c r="A79" s="415"/>
      <c r="B79" s="393"/>
      <c r="C79" s="393"/>
      <c r="D79" s="393"/>
      <c r="E79" s="393"/>
      <c r="F79" s="393"/>
      <c r="G79" s="394"/>
      <c r="H79" s="395"/>
      <c r="I79" s="396"/>
      <c r="J79" s="396"/>
      <c r="K79" s="396"/>
      <c r="L79" s="396"/>
      <c r="M79" s="397"/>
    </row>
    <row r="80" spans="1:44" ht="21" customHeight="1" x14ac:dyDescent="0.35">
      <c r="A80" s="415"/>
      <c r="B80" s="393"/>
      <c r="C80" s="393"/>
      <c r="D80" s="393"/>
      <c r="E80" s="393"/>
      <c r="F80" s="393"/>
      <c r="G80" s="394"/>
      <c r="H80" s="395"/>
      <c r="I80" s="396"/>
      <c r="J80" s="396"/>
      <c r="K80" s="396"/>
      <c r="L80" s="396"/>
      <c r="M80" s="397"/>
    </row>
    <row r="81" spans="1:13" ht="21" customHeight="1" x14ac:dyDescent="0.35">
      <c r="A81" s="415"/>
      <c r="B81" s="393"/>
      <c r="C81" s="393"/>
      <c r="D81" s="393"/>
      <c r="E81" s="393"/>
      <c r="F81" s="393"/>
      <c r="G81" s="394"/>
      <c r="H81" s="395"/>
      <c r="I81" s="396"/>
      <c r="J81" s="396"/>
      <c r="K81" s="396"/>
      <c r="L81" s="396"/>
      <c r="M81" s="397"/>
    </row>
    <row r="82" spans="1:13" ht="21" customHeight="1" thickBot="1" x14ac:dyDescent="0.4">
      <c r="A82" s="418"/>
      <c r="B82" s="419"/>
      <c r="C82" s="419"/>
      <c r="D82" s="419"/>
      <c r="E82" s="419"/>
      <c r="F82" s="419"/>
      <c r="G82" s="420"/>
      <c r="H82" s="398"/>
      <c r="I82" s="399"/>
      <c r="J82" s="399"/>
      <c r="K82" s="399"/>
      <c r="L82" s="399"/>
      <c r="M82" s="400"/>
    </row>
    <row r="83" spans="1:13" s="176" customFormat="1" x14ac:dyDescent="0.35"/>
    <row r="84" spans="1:13" s="176" customFormat="1" x14ac:dyDescent="0.35"/>
    <row r="85" spans="1:13" s="176" customFormat="1" x14ac:dyDescent="0.35"/>
    <row r="86" spans="1:13" s="176" customFormat="1" x14ac:dyDescent="0.35"/>
    <row r="87" spans="1:13" s="176" customFormat="1" x14ac:dyDescent="0.35"/>
    <row r="88" spans="1:13" s="176" customFormat="1" x14ac:dyDescent="0.35"/>
    <row r="89" spans="1:13" s="176" customFormat="1" x14ac:dyDescent="0.35"/>
    <row r="90" spans="1:13" s="176" customFormat="1" x14ac:dyDescent="0.35"/>
    <row r="91" spans="1:13" s="176" customFormat="1" x14ac:dyDescent="0.35"/>
    <row r="92" spans="1:13" s="176" customFormat="1" x14ac:dyDescent="0.35"/>
    <row r="93" spans="1:13" s="176" customFormat="1" x14ac:dyDescent="0.35"/>
    <row r="94" spans="1:13" s="176" customFormat="1" x14ac:dyDescent="0.35"/>
    <row r="95" spans="1:13" s="176" customFormat="1" x14ac:dyDescent="0.35"/>
    <row r="96" spans="1:13" s="176" customFormat="1" x14ac:dyDescent="0.35"/>
    <row r="97" s="176" customFormat="1" x14ac:dyDescent="0.35"/>
    <row r="98" s="176" customFormat="1" x14ac:dyDescent="0.35"/>
    <row r="99" s="176" customFormat="1" x14ac:dyDescent="0.35"/>
    <row r="100" s="176" customFormat="1" x14ac:dyDescent="0.35"/>
    <row r="101" s="176" customFormat="1" x14ac:dyDescent="0.35"/>
    <row r="102" s="176" customFormat="1" x14ac:dyDescent="0.35"/>
    <row r="103" s="176" customFormat="1" x14ac:dyDescent="0.35"/>
    <row r="104" s="176" customFormat="1" x14ac:dyDescent="0.35"/>
    <row r="105" s="176" customFormat="1" x14ac:dyDescent="0.35"/>
    <row r="106" s="176" customFormat="1" x14ac:dyDescent="0.35"/>
    <row r="107" s="176" customFormat="1" x14ac:dyDescent="0.35"/>
    <row r="108" s="176" customFormat="1" x14ac:dyDescent="0.35"/>
    <row r="109" s="176" customFormat="1" x14ac:dyDescent="0.35"/>
    <row r="110" s="176" customFormat="1" x14ac:dyDescent="0.35"/>
    <row r="111" s="176" customFormat="1" x14ac:dyDescent="0.35"/>
    <row r="112" s="176" customFormat="1" x14ac:dyDescent="0.35"/>
    <row r="113" s="176" customFormat="1" x14ac:dyDescent="0.35"/>
    <row r="114" s="176" customFormat="1" x14ac:dyDescent="0.35"/>
    <row r="115" s="176" customFormat="1" x14ac:dyDescent="0.35"/>
    <row r="116" s="176" customFormat="1" x14ac:dyDescent="0.35"/>
    <row r="117" s="176" customFormat="1" x14ac:dyDescent="0.35"/>
    <row r="118" s="176" customFormat="1" x14ac:dyDescent="0.35"/>
    <row r="119" s="176" customFormat="1" x14ac:dyDescent="0.35"/>
    <row r="120" s="176" customFormat="1" x14ac:dyDescent="0.35"/>
    <row r="121" s="176" customFormat="1" x14ac:dyDescent="0.35"/>
    <row r="122" s="176" customFormat="1" x14ac:dyDescent="0.35"/>
    <row r="123" s="176" customFormat="1" x14ac:dyDescent="0.35"/>
    <row r="124" s="176" customFormat="1" x14ac:dyDescent="0.35"/>
    <row r="125" s="176" customFormat="1" x14ac:dyDescent="0.35"/>
    <row r="126" s="176" customFormat="1" x14ac:dyDescent="0.35"/>
    <row r="127" s="176" customFormat="1" x14ac:dyDescent="0.35"/>
    <row r="128" s="176" customFormat="1" x14ac:dyDescent="0.35"/>
    <row r="129" s="176" customFormat="1" x14ac:dyDescent="0.35"/>
    <row r="130" s="176" customFormat="1" x14ac:dyDescent="0.35"/>
    <row r="131" s="176" customFormat="1" x14ac:dyDescent="0.35"/>
    <row r="132" s="176" customFormat="1" x14ac:dyDescent="0.35"/>
    <row r="133" s="176" customFormat="1" x14ac:dyDescent="0.35"/>
    <row r="134" s="176" customFormat="1" x14ac:dyDescent="0.35"/>
    <row r="135" s="176" customFormat="1" x14ac:dyDescent="0.35"/>
    <row r="136" s="176" customFormat="1" x14ac:dyDescent="0.35"/>
    <row r="137" s="176" customFormat="1" x14ac:dyDescent="0.35"/>
    <row r="138" s="176" customFormat="1" x14ac:dyDescent="0.35"/>
    <row r="139" s="176" customFormat="1" x14ac:dyDescent="0.35"/>
    <row r="140" s="176" customFormat="1" x14ac:dyDescent="0.35"/>
    <row r="141" s="176" customFormat="1" x14ac:dyDescent="0.35"/>
    <row r="142" s="176" customFormat="1" x14ac:dyDescent="0.35"/>
    <row r="143" s="176" customFormat="1" x14ac:dyDescent="0.35"/>
    <row r="144" s="176" customFormat="1" x14ac:dyDescent="0.35"/>
    <row r="145" s="176" customFormat="1" x14ac:dyDescent="0.35"/>
    <row r="146" s="176" customFormat="1" x14ac:dyDescent="0.35"/>
    <row r="147" s="176" customFormat="1" x14ac:dyDescent="0.35"/>
    <row r="148" s="176" customFormat="1" x14ac:dyDescent="0.35"/>
    <row r="149" s="176" customFormat="1" x14ac:dyDescent="0.35"/>
    <row r="150" s="176" customFormat="1" x14ac:dyDescent="0.35"/>
    <row r="151" s="176" customFormat="1" x14ac:dyDescent="0.35"/>
    <row r="152" s="176" customFormat="1" x14ac:dyDescent="0.35"/>
    <row r="153" s="176" customFormat="1" x14ac:dyDescent="0.35"/>
    <row r="154" s="176" customFormat="1" x14ac:dyDescent="0.35"/>
    <row r="155" s="176" customFormat="1" x14ac:dyDescent="0.35"/>
    <row r="156" s="176" customFormat="1" x14ac:dyDescent="0.35"/>
    <row r="157" s="176" customFormat="1" x14ac:dyDescent="0.35"/>
    <row r="158" s="176" customFormat="1" x14ac:dyDescent="0.35"/>
    <row r="159" s="176" customFormat="1" x14ac:dyDescent="0.35"/>
    <row r="160" s="176" customFormat="1" x14ac:dyDescent="0.35"/>
    <row r="161" s="176" customFormat="1" x14ac:dyDescent="0.35"/>
    <row r="162" s="176" customFormat="1" x14ac:dyDescent="0.35"/>
    <row r="163" s="176" customFormat="1" x14ac:dyDescent="0.35"/>
    <row r="164" s="176" customFormat="1" x14ac:dyDescent="0.35"/>
    <row r="165" s="176" customFormat="1" x14ac:dyDescent="0.35"/>
    <row r="166" s="176" customFormat="1" x14ac:dyDescent="0.35"/>
    <row r="167" s="176" customFormat="1" x14ac:dyDescent="0.35"/>
    <row r="168" s="176" customFormat="1" x14ac:dyDescent="0.35"/>
    <row r="169" s="176" customFormat="1" x14ac:dyDescent="0.35"/>
    <row r="170" s="176" customFormat="1" x14ac:dyDescent="0.35"/>
    <row r="171" s="176" customFormat="1" x14ac:dyDescent="0.35"/>
    <row r="172" s="176" customFormat="1" x14ac:dyDescent="0.35"/>
    <row r="173" s="176" customFormat="1" x14ac:dyDescent="0.35"/>
    <row r="174" s="176" customFormat="1" x14ac:dyDescent="0.35"/>
    <row r="175" s="176" customFormat="1" x14ac:dyDescent="0.35"/>
    <row r="176" s="176" customFormat="1" x14ac:dyDescent="0.35"/>
    <row r="177" s="176" customFormat="1" x14ac:dyDescent="0.35"/>
    <row r="178" s="176" customFormat="1" x14ac:dyDescent="0.35"/>
    <row r="179" s="176" customFormat="1" x14ac:dyDescent="0.35"/>
    <row r="180" s="176" customFormat="1" x14ac:dyDescent="0.35"/>
    <row r="181" s="176" customFormat="1" x14ac:dyDescent="0.35"/>
    <row r="182" s="176" customFormat="1" x14ac:dyDescent="0.35"/>
    <row r="183" s="176" customFormat="1" x14ac:dyDescent="0.35"/>
    <row r="184" s="176" customFormat="1" x14ac:dyDescent="0.35"/>
    <row r="185" s="176" customFormat="1" x14ac:dyDescent="0.35"/>
    <row r="186" s="176" customFormat="1" x14ac:dyDescent="0.35"/>
    <row r="187" s="176" customFormat="1" x14ac:dyDescent="0.35"/>
    <row r="188" s="176" customFormat="1" x14ac:dyDescent="0.35"/>
    <row r="189" s="176" customFormat="1" x14ac:dyDescent="0.35"/>
    <row r="190" s="176" customFormat="1" x14ac:dyDescent="0.35"/>
    <row r="191" s="176" customFormat="1" x14ac:dyDescent="0.35"/>
    <row r="192" s="176" customFormat="1" x14ac:dyDescent="0.35"/>
    <row r="193" s="176" customFormat="1" x14ac:dyDescent="0.35"/>
    <row r="194" s="176" customFormat="1" x14ac:dyDescent="0.35"/>
    <row r="195" s="176" customFormat="1" x14ac:dyDescent="0.35"/>
    <row r="196" s="176" customFormat="1" x14ac:dyDescent="0.35"/>
    <row r="197" s="176" customFormat="1" x14ac:dyDescent="0.35"/>
    <row r="198" s="176" customFormat="1" x14ac:dyDescent="0.35"/>
    <row r="199" s="176" customFormat="1" x14ac:dyDescent="0.35"/>
    <row r="200" s="176" customFormat="1" x14ac:dyDescent="0.35"/>
    <row r="201" s="176" customFormat="1" x14ac:dyDescent="0.35"/>
    <row r="202" s="176" customFormat="1" x14ac:dyDescent="0.35"/>
    <row r="203" s="176" customFormat="1" x14ac:dyDescent="0.35"/>
    <row r="204" s="176" customFormat="1" x14ac:dyDescent="0.35"/>
    <row r="205" s="176" customFormat="1" x14ac:dyDescent="0.35"/>
    <row r="206" s="176" customFormat="1" x14ac:dyDescent="0.35"/>
    <row r="207" s="176" customFormat="1" x14ac:dyDescent="0.35"/>
    <row r="208" s="176" customFormat="1" x14ac:dyDescent="0.35"/>
    <row r="209" s="176" customFormat="1" x14ac:dyDescent="0.35"/>
    <row r="210" s="176" customFormat="1" x14ac:dyDescent="0.35"/>
    <row r="211" s="176" customFormat="1" x14ac:dyDescent="0.35"/>
    <row r="212" s="176" customFormat="1" x14ac:dyDescent="0.35"/>
    <row r="213" s="176" customFormat="1" x14ac:dyDescent="0.35"/>
    <row r="214" s="176" customFormat="1" x14ac:dyDescent="0.35"/>
    <row r="215" s="176" customFormat="1" x14ac:dyDescent="0.35"/>
    <row r="216" s="176" customFormat="1" x14ac:dyDescent="0.35"/>
    <row r="217" s="176" customFormat="1" x14ac:dyDescent="0.35"/>
    <row r="218" s="176" customFormat="1" x14ac:dyDescent="0.35"/>
    <row r="219" s="176" customFormat="1" x14ac:dyDescent="0.35"/>
    <row r="220" s="176" customFormat="1" x14ac:dyDescent="0.35"/>
    <row r="221" s="176" customFormat="1" x14ac:dyDescent="0.35"/>
    <row r="222" s="176" customFormat="1" x14ac:dyDescent="0.35"/>
    <row r="223" s="176" customFormat="1" x14ac:dyDescent="0.35"/>
    <row r="224" s="176" customFormat="1" x14ac:dyDescent="0.35"/>
    <row r="225" s="176" customFormat="1" x14ac:dyDescent="0.35"/>
    <row r="226" s="176" customFormat="1" x14ac:dyDescent="0.35"/>
    <row r="227" s="176" customFormat="1" x14ac:dyDescent="0.35"/>
    <row r="228" s="176" customFormat="1" x14ac:dyDescent="0.35"/>
    <row r="229" s="176" customFormat="1" x14ac:dyDescent="0.35"/>
    <row r="230" s="176" customFormat="1" x14ac:dyDescent="0.35"/>
    <row r="231" s="176" customFormat="1" x14ac:dyDescent="0.35"/>
    <row r="232" s="176" customFormat="1" x14ac:dyDescent="0.35"/>
    <row r="233" s="176" customFormat="1" x14ac:dyDescent="0.35"/>
    <row r="234" s="176" customFormat="1" x14ac:dyDescent="0.35"/>
    <row r="235" s="176" customFormat="1" x14ac:dyDescent="0.35"/>
    <row r="236" s="176" customFormat="1" x14ac:dyDescent="0.35"/>
    <row r="237" s="176" customFormat="1" x14ac:dyDescent="0.35"/>
    <row r="238" s="176" customFormat="1" x14ac:dyDescent="0.35"/>
    <row r="239" s="176" customFormat="1" x14ac:dyDescent="0.35"/>
    <row r="240" s="176" customFormat="1" x14ac:dyDescent="0.35"/>
    <row r="241" s="176" customFormat="1" x14ac:dyDescent="0.35"/>
    <row r="242" s="176" customFormat="1" x14ac:dyDescent="0.35"/>
    <row r="243" s="176" customFormat="1" x14ac:dyDescent="0.35"/>
    <row r="244" s="176" customFormat="1" x14ac:dyDescent="0.35"/>
    <row r="245" s="176" customFormat="1" x14ac:dyDescent="0.35"/>
    <row r="246" s="176" customFormat="1" x14ac:dyDescent="0.35"/>
    <row r="247" s="176" customFormat="1" x14ac:dyDescent="0.35"/>
    <row r="248" s="176" customFormat="1" x14ac:dyDescent="0.35"/>
    <row r="249" s="176" customFormat="1" x14ac:dyDescent="0.35"/>
    <row r="250" s="176" customFormat="1" x14ac:dyDescent="0.35"/>
    <row r="251" s="176" customFormat="1" x14ac:dyDescent="0.35"/>
    <row r="252" s="176" customFormat="1" x14ac:dyDescent="0.35"/>
    <row r="253" s="176" customFormat="1" x14ac:dyDescent="0.35"/>
    <row r="254" s="176" customFormat="1" x14ac:dyDescent="0.35"/>
    <row r="255" s="176" customFormat="1" x14ac:dyDescent="0.35"/>
    <row r="256" s="176" customFormat="1" x14ac:dyDescent="0.35"/>
    <row r="257" s="176" customFormat="1" x14ac:dyDescent="0.35"/>
    <row r="258" s="176" customFormat="1" x14ac:dyDescent="0.35"/>
    <row r="259" s="176" customFormat="1" x14ac:dyDescent="0.35"/>
    <row r="260" s="176" customFormat="1" x14ac:dyDescent="0.35"/>
    <row r="261" s="176" customFormat="1" x14ac:dyDescent="0.35"/>
    <row r="262" s="176" customFormat="1" x14ac:dyDescent="0.35"/>
    <row r="263" s="176" customFormat="1" x14ac:dyDescent="0.35"/>
    <row r="264" s="176" customFormat="1" x14ac:dyDescent="0.35"/>
    <row r="265" s="176" customFormat="1" x14ac:dyDescent="0.35"/>
    <row r="266" s="176" customFormat="1" x14ac:dyDescent="0.35"/>
    <row r="267" s="176" customFormat="1" x14ac:dyDescent="0.35"/>
    <row r="268" s="176" customFormat="1" x14ac:dyDescent="0.35"/>
    <row r="269" s="176" customFormat="1" x14ac:dyDescent="0.35"/>
    <row r="270" s="176" customFormat="1" x14ac:dyDescent="0.35"/>
    <row r="271" s="176" customFormat="1" x14ac:dyDescent="0.35"/>
    <row r="272" s="176" customFormat="1" x14ac:dyDescent="0.35"/>
    <row r="273" s="176" customFormat="1" x14ac:dyDescent="0.35"/>
    <row r="274" s="176" customFormat="1" x14ac:dyDescent="0.35"/>
    <row r="275" s="176" customFormat="1" x14ac:dyDescent="0.35"/>
    <row r="276" s="176" customFormat="1" x14ac:dyDescent="0.35"/>
    <row r="277" s="176" customFormat="1" x14ac:dyDescent="0.35"/>
    <row r="278" s="176" customFormat="1" x14ac:dyDescent="0.35"/>
    <row r="279" s="176" customFormat="1" x14ac:dyDescent="0.35"/>
    <row r="280" s="176" customFormat="1" x14ac:dyDescent="0.35"/>
    <row r="281" s="176" customFormat="1" x14ac:dyDescent="0.35"/>
    <row r="282" s="176" customFormat="1" x14ac:dyDescent="0.35"/>
    <row r="283" s="176" customFormat="1" x14ac:dyDescent="0.35"/>
    <row r="284" s="176" customFormat="1" x14ac:dyDescent="0.35"/>
    <row r="285" s="176" customFormat="1" x14ac:dyDescent="0.35"/>
    <row r="286" s="176" customFormat="1" x14ac:dyDescent="0.35"/>
    <row r="287" s="176" customFormat="1" x14ac:dyDescent="0.35"/>
    <row r="288" s="176" customFormat="1" x14ac:dyDescent="0.35"/>
    <row r="289" s="176" customFormat="1" x14ac:dyDescent="0.35"/>
    <row r="290" s="176" customFormat="1" x14ac:dyDescent="0.35"/>
    <row r="291" s="176" customFormat="1" x14ac:dyDescent="0.35"/>
    <row r="292" s="176" customFormat="1" x14ac:dyDescent="0.35"/>
    <row r="293" s="176" customFormat="1" x14ac:dyDescent="0.35"/>
    <row r="294" s="176" customFormat="1" x14ac:dyDescent="0.35"/>
    <row r="295" s="176" customFormat="1" x14ac:dyDescent="0.35"/>
    <row r="296" s="176" customFormat="1" x14ac:dyDescent="0.35"/>
    <row r="297" s="176" customFormat="1" x14ac:dyDescent="0.35"/>
    <row r="298" s="176" customFormat="1" x14ac:dyDescent="0.35"/>
    <row r="299" s="176" customFormat="1" x14ac:dyDescent="0.35"/>
    <row r="300" s="176" customFormat="1" x14ac:dyDescent="0.35"/>
    <row r="301" s="176" customFormat="1" x14ac:dyDescent="0.35"/>
    <row r="302" s="176" customFormat="1" x14ac:dyDescent="0.35"/>
    <row r="303" s="176" customFormat="1" x14ac:dyDescent="0.35"/>
    <row r="304" s="176" customFormat="1" x14ac:dyDescent="0.35"/>
    <row r="305" s="176" customFormat="1" x14ac:dyDescent="0.35"/>
    <row r="306" s="176" customFormat="1" x14ac:dyDescent="0.35"/>
    <row r="307" s="176" customFormat="1" x14ac:dyDescent="0.35"/>
    <row r="308" s="176" customFormat="1" x14ac:dyDescent="0.35"/>
    <row r="309" s="176" customFormat="1" x14ac:dyDescent="0.35"/>
    <row r="310" s="176" customFormat="1" x14ac:dyDescent="0.35"/>
    <row r="311" s="176" customFormat="1" x14ac:dyDescent="0.35"/>
    <row r="312" s="176" customFormat="1" x14ac:dyDescent="0.35"/>
    <row r="313" s="176" customFormat="1" x14ac:dyDescent="0.35"/>
    <row r="314" s="176" customFormat="1" x14ac:dyDescent="0.35"/>
    <row r="315" s="176" customFormat="1" x14ac:dyDescent="0.35"/>
    <row r="316" s="176" customFormat="1" x14ac:dyDescent="0.35"/>
    <row r="317" s="176" customFormat="1" x14ac:dyDescent="0.35"/>
    <row r="318" s="176" customFormat="1" x14ac:dyDescent="0.35"/>
    <row r="319" s="176" customFormat="1" x14ac:dyDescent="0.35"/>
    <row r="320" s="176" customFormat="1" x14ac:dyDescent="0.35"/>
    <row r="321" s="176" customFormat="1" x14ac:dyDescent="0.35"/>
    <row r="322" s="176" customFormat="1" x14ac:dyDescent="0.35"/>
    <row r="323" s="176" customFormat="1" x14ac:dyDescent="0.35"/>
    <row r="324" s="176" customFormat="1" x14ac:dyDescent="0.35"/>
    <row r="325" s="176" customFormat="1" x14ac:dyDescent="0.35"/>
    <row r="326" s="176" customFormat="1" x14ac:dyDescent="0.35"/>
    <row r="327" s="176" customFormat="1" x14ac:dyDescent="0.35"/>
    <row r="328" s="176" customFormat="1" x14ac:dyDescent="0.35"/>
    <row r="329" s="176" customFormat="1" x14ac:dyDescent="0.35"/>
    <row r="330" s="176" customFormat="1" x14ac:dyDescent="0.35"/>
    <row r="331" s="176" customFormat="1" x14ac:dyDescent="0.35"/>
    <row r="332" s="176" customFormat="1" x14ac:dyDescent="0.35"/>
    <row r="333" s="176" customFormat="1" x14ac:dyDescent="0.35"/>
    <row r="334" s="176" customFormat="1" x14ac:dyDescent="0.35"/>
    <row r="335" s="176" customFormat="1" x14ac:dyDescent="0.35"/>
    <row r="336" s="176" customFormat="1" x14ac:dyDescent="0.35"/>
    <row r="337" s="176" customFormat="1" x14ac:dyDescent="0.35"/>
    <row r="338" s="176" customFormat="1" x14ac:dyDescent="0.35"/>
    <row r="339" s="176" customFormat="1" x14ac:dyDescent="0.35"/>
    <row r="340" s="176" customFormat="1" x14ac:dyDescent="0.35"/>
    <row r="341" s="176" customFormat="1" x14ac:dyDescent="0.35"/>
    <row r="342" s="176" customFormat="1" x14ac:dyDescent="0.35"/>
    <row r="343" s="176" customFormat="1" x14ac:dyDescent="0.35"/>
    <row r="344" s="176" customFormat="1" x14ac:dyDescent="0.35"/>
    <row r="345" s="176" customFormat="1" x14ac:dyDescent="0.35"/>
    <row r="346" s="176" customFormat="1" x14ac:dyDescent="0.35"/>
    <row r="347" s="176" customFormat="1" x14ac:dyDescent="0.35"/>
    <row r="348" s="176" customFormat="1" x14ac:dyDescent="0.35"/>
    <row r="349" s="176" customFormat="1" x14ac:dyDescent="0.35"/>
    <row r="350" s="176" customFormat="1" x14ac:dyDescent="0.35"/>
    <row r="351" s="176" customFormat="1" x14ac:dyDescent="0.35"/>
    <row r="352" s="176" customFormat="1" x14ac:dyDescent="0.35"/>
    <row r="353" s="176" customFormat="1" x14ac:dyDescent="0.35"/>
    <row r="354" s="176" customFormat="1" x14ac:dyDescent="0.35"/>
    <row r="355" s="176" customFormat="1" x14ac:dyDescent="0.35"/>
    <row r="356" s="176" customFormat="1" x14ac:dyDescent="0.35"/>
    <row r="357" s="176" customFormat="1" x14ac:dyDescent="0.35"/>
    <row r="358" s="176" customFormat="1" x14ac:dyDescent="0.35"/>
    <row r="359" s="176" customFormat="1" x14ac:dyDescent="0.35"/>
    <row r="360" s="176" customFormat="1" x14ac:dyDescent="0.35"/>
    <row r="361" s="176" customFormat="1" x14ac:dyDescent="0.35"/>
    <row r="362" s="176" customFormat="1" x14ac:dyDescent="0.35"/>
    <row r="363" s="176" customFormat="1" x14ac:dyDescent="0.35"/>
    <row r="364" s="176" customFormat="1" x14ac:dyDescent="0.35"/>
    <row r="365" s="176" customFormat="1" x14ac:dyDescent="0.35"/>
    <row r="366" s="176" customFormat="1" x14ac:dyDescent="0.35"/>
    <row r="367" s="176" customFormat="1" x14ac:dyDescent="0.35"/>
    <row r="368" s="176" customFormat="1" x14ac:dyDescent="0.35"/>
    <row r="369" s="176" customFormat="1" x14ac:dyDescent="0.35"/>
    <row r="370" s="176" customFormat="1" x14ac:dyDescent="0.35"/>
    <row r="371" s="176" customFormat="1" x14ac:dyDescent="0.35"/>
    <row r="372" s="176" customFormat="1" x14ac:dyDescent="0.35"/>
    <row r="373" s="176" customFormat="1" x14ac:dyDescent="0.35"/>
    <row r="374" s="176" customFormat="1" x14ac:dyDescent="0.35"/>
    <row r="375" s="176" customFormat="1" x14ac:dyDescent="0.35"/>
    <row r="376" s="176" customFormat="1" x14ac:dyDescent="0.35"/>
    <row r="377" s="176" customFormat="1" x14ac:dyDescent="0.35"/>
    <row r="378" s="176" customFormat="1" x14ac:dyDescent="0.35"/>
    <row r="379" s="176" customFormat="1" x14ac:dyDescent="0.35"/>
    <row r="380" s="176" customFormat="1" x14ac:dyDescent="0.35"/>
    <row r="381" s="176" customFormat="1" x14ac:dyDescent="0.35"/>
    <row r="382" s="176" customFormat="1" x14ac:dyDescent="0.35"/>
    <row r="383" s="176" customFormat="1" x14ac:dyDescent="0.35"/>
    <row r="384" s="176" customFormat="1" x14ac:dyDescent="0.35"/>
    <row r="385" s="176" customFormat="1" x14ac:dyDescent="0.35"/>
    <row r="386" s="176" customFormat="1" x14ac:dyDescent="0.35"/>
    <row r="387" s="176" customFormat="1" x14ac:dyDescent="0.35"/>
    <row r="388" s="176" customFormat="1" x14ac:dyDescent="0.35"/>
    <row r="389" s="176" customFormat="1" x14ac:dyDescent="0.35"/>
    <row r="390" s="176" customFormat="1" x14ac:dyDescent="0.35"/>
    <row r="391" s="176" customFormat="1" x14ac:dyDescent="0.35"/>
    <row r="392" s="176" customFormat="1" x14ac:dyDescent="0.35"/>
    <row r="393" s="176" customFormat="1" x14ac:dyDescent="0.35"/>
    <row r="394" s="176" customFormat="1" x14ac:dyDescent="0.35"/>
    <row r="395" s="176" customFormat="1" x14ac:dyDescent="0.35"/>
    <row r="396" s="176" customFormat="1" x14ac:dyDescent="0.35"/>
    <row r="397" s="176" customFormat="1" x14ac:dyDescent="0.35"/>
    <row r="398" s="176" customFormat="1" x14ac:dyDescent="0.35"/>
    <row r="399" s="176" customFormat="1" x14ac:dyDescent="0.35"/>
    <row r="400" s="176" customFormat="1" x14ac:dyDescent="0.35"/>
    <row r="401" s="176" customFormat="1" x14ac:dyDescent="0.35"/>
    <row r="402" s="176" customFormat="1" x14ac:dyDescent="0.35"/>
    <row r="403" s="176" customFormat="1" x14ac:dyDescent="0.35"/>
    <row r="404" s="176" customFormat="1" x14ac:dyDescent="0.35"/>
    <row r="405" s="176" customFormat="1" x14ac:dyDescent="0.35"/>
    <row r="406" s="176" customFormat="1" x14ac:dyDescent="0.35"/>
    <row r="407" s="176" customFormat="1" x14ac:dyDescent="0.35"/>
    <row r="408" s="176" customFormat="1" x14ac:dyDescent="0.35"/>
    <row r="409" s="176" customFormat="1" x14ac:dyDescent="0.35"/>
    <row r="410" s="176" customFormat="1" x14ac:dyDescent="0.35"/>
    <row r="411" s="176" customFormat="1" x14ac:dyDescent="0.35"/>
    <row r="412" s="176" customFormat="1" x14ac:dyDescent="0.35"/>
    <row r="413" s="176" customFormat="1" x14ac:dyDescent="0.35"/>
    <row r="414" s="176" customFormat="1" x14ac:dyDescent="0.35"/>
    <row r="415" s="176" customFormat="1" x14ac:dyDescent="0.35"/>
    <row r="416" s="176" customFormat="1" x14ac:dyDescent="0.35"/>
    <row r="417" s="176" customFormat="1" x14ac:dyDescent="0.35"/>
    <row r="418" s="176" customFormat="1" x14ac:dyDescent="0.35"/>
    <row r="419" s="176" customFormat="1" x14ac:dyDescent="0.35"/>
    <row r="420" s="176" customFormat="1" x14ac:dyDescent="0.35"/>
    <row r="421" s="176" customFormat="1" x14ac:dyDescent="0.35"/>
    <row r="422" s="176" customFormat="1" x14ac:dyDescent="0.35"/>
    <row r="423" s="176" customFormat="1" x14ac:dyDescent="0.35"/>
    <row r="424" s="176" customFormat="1" x14ac:dyDescent="0.35"/>
    <row r="425" s="176" customFormat="1" x14ac:dyDescent="0.35"/>
    <row r="426" s="176" customFormat="1" x14ac:dyDescent="0.35"/>
    <row r="427" s="176" customFormat="1" x14ac:dyDescent="0.35"/>
    <row r="428" s="176" customFormat="1" x14ac:dyDescent="0.35"/>
    <row r="429" s="176" customFormat="1" x14ac:dyDescent="0.35"/>
    <row r="430" s="176" customFormat="1" x14ac:dyDescent="0.35"/>
    <row r="431" s="176" customFormat="1" x14ac:dyDescent="0.35"/>
    <row r="432" s="176" customFormat="1" x14ac:dyDescent="0.35"/>
    <row r="433" s="176" customFormat="1" x14ac:dyDescent="0.35"/>
    <row r="434" s="176" customFormat="1" x14ac:dyDescent="0.35"/>
    <row r="435" s="176" customFormat="1" x14ac:dyDescent="0.35"/>
    <row r="436" s="176" customFormat="1" x14ac:dyDescent="0.35"/>
    <row r="437" s="176" customFormat="1" x14ac:dyDescent="0.35"/>
    <row r="438" s="176" customFormat="1" x14ac:dyDescent="0.35"/>
    <row r="439" s="176" customFormat="1" x14ac:dyDescent="0.35"/>
    <row r="440" s="176" customFormat="1" x14ac:dyDescent="0.35"/>
    <row r="441" s="176" customFormat="1" x14ac:dyDescent="0.35"/>
    <row r="442" s="176" customFormat="1" x14ac:dyDescent="0.35"/>
    <row r="443" s="176" customFormat="1" x14ac:dyDescent="0.35"/>
    <row r="444" s="176" customFormat="1" x14ac:dyDescent="0.35"/>
    <row r="445" s="176" customFormat="1" x14ac:dyDescent="0.35"/>
    <row r="446" s="176" customFormat="1" x14ac:dyDescent="0.35"/>
    <row r="447" s="176" customFormat="1" x14ac:dyDescent="0.35"/>
    <row r="448" s="176" customFormat="1" x14ac:dyDescent="0.35"/>
    <row r="449" s="176" customFormat="1" x14ac:dyDescent="0.35"/>
    <row r="450" s="176" customFormat="1" x14ac:dyDescent="0.35"/>
    <row r="451" s="176" customFormat="1" x14ac:dyDescent="0.35"/>
    <row r="452" s="176" customFormat="1" x14ac:dyDescent="0.35"/>
    <row r="453" s="176" customFormat="1" x14ac:dyDescent="0.35"/>
    <row r="454" s="176" customFormat="1" x14ac:dyDescent="0.35"/>
    <row r="455" s="176" customFormat="1" x14ac:dyDescent="0.35"/>
    <row r="456" s="176" customFormat="1" x14ac:dyDescent="0.35"/>
    <row r="457" s="176" customFormat="1" x14ac:dyDescent="0.35"/>
    <row r="458" s="176" customFormat="1" x14ac:dyDescent="0.35"/>
    <row r="459" s="176" customFormat="1" x14ac:dyDescent="0.35"/>
    <row r="460" s="176" customFormat="1" x14ac:dyDescent="0.35"/>
    <row r="461" s="176" customFormat="1" x14ac:dyDescent="0.35"/>
    <row r="462" s="176" customFormat="1" x14ac:dyDescent="0.35"/>
    <row r="463" s="176" customFormat="1" x14ac:dyDescent="0.35"/>
    <row r="464" s="176" customFormat="1" x14ac:dyDescent="0.35"/>
    <row r="465" s="176" customFormat="1" x14ac:dyDescent="0.35"/>
    <row r="466" s="176" customFormat="1" x14ac:dyDescent="0.35"/>
    <row r="467" s="176" customFormat="1" x14ac:dyDescent="0.35"/>
    <row r="468" s="176" customFormat="1" x14ac:dyDescent="0.35"/>
    <row r="469" s="176" customFormat="1" x14ac:dyDescent="0.35"/>
    <row r="470" s="176" customFormat="1" x14ac:dyDescent="0.35"/>
    <row r="471" s="176" customFormat="1" x14ac:dyDescent="0.35"/>
    <row r="472" s="176" customFormat="1" x14ac:dyDescent="0.35"/>
    <row r="473" s="176" customFormat="1" x14ac:dyDescent="0.35"/>
    <row r="474" s="176" customFormat="1" x14ac:dyDescent="0.35"/>
    <row r="475" s="176" customFormat="1" x14ac:dyDescent="0.35"/>
    <row r="476" s="176" customFormat="1" x14ac:dyDescent="0.35"/>
    <row r="477" s="176" customFormat="1" x14ac:dyDescent="0.35"/>
    <row r="478" s="176" customFormat="1" x14ac:dyDescent="0.35"/>
    <row r="479" s="176" customFormat="1" x14ac:dyDescent="0.35"/>
    <row r="480" s="176" customFormat="1" x14ac:dyDescent="0.35"/>
    <row r="481" s="176" customFormat="1" x14ac:dyDescent="0.35"/>
    <row r="482" s="176" customFormat="1" x14ac:dyDescent="0.35"/>
    <row r="483" s="176" customFormat="1" x14ac:dyDescent="0.35"/>
    <row r="484" s="176" customFormat="1" x14ac:dyDescent="0.35"/>
    <row r="485" s="176" customFormat="1" x14ac:dyDescent="0.35"/>
    <row r="486" s="176" customFormat="1" x14ac:dyDescent="0.35"/>
    <row r="487" s="176" customFormat="1" x14ac:dyDescent="0.35"/>
    <row r="488" s="176" customFormat="1" x14ac:dyDescent="0.35"/>
    <row r="489" s="176" customFormat="1" x14ac:dyDescent="0.35"/>
    <row r="490" s="176" customFormat="1" x14ac:dyDescent="0.35"/>
    <row r="491" s="176" customFormat="1" x14ac:dyDescent="0.35"/>
    <row r="492" s="176" customFormat="1" x14ac:dyDescent="0.35"/>
    <row r="493" s="176" customFormat="1" x14ac:dyDescent="0.35"/>
    <row r="494" s="176" customFormat="1" x14ac:dyDescent="0.35"/>
    <row r="495" s="176" customFormat="1" x14ac:dyDescent="0.35"/>
    <row r="496" s="176" customFormat="1" x14ac:dyDescent="0.35"/>
    <row r="497" s="176" customFormat="1" x14ac:dyDescent="0.35"/>
    <row r="498" s="176" customFormat="1" x14ac:dyDescent="0.35"/>
    <row r="499" s="176" customFormat="1" x14ac:dyDescent="0.35"/>
    <row r="500" s="176" customFormat="1" x14ac:dyDescent="0.35"/>
    <row r="501" s="176" customFormat="1" x14ac:dyDescent="0.35"/>
    <row r="502" s="176" customFormat="1" x14ac:dyDescent="0.35"/>
    <row r="503" s="176" customFormat="1" x14ac:dyDescent="0.35"/>
    <row r="504" s="176" customFormat="1" x14ac:dyDescent="0.35"/>
    <row r="505" s="176" customFormat="1" x14ac:dyDescent="0.35"/>
    <row r="506" s="176" customFormat="1" x14ac:dyDescent="0.35"/>
    <row r="507" s="176" customFormat="1" x14ac:dyDescent="0.35"/>
    <row r="508" s="176" customFormat="1" x14ac:dyDescent="0.35"/>
    <row r="509" s="176" customFormat="1" x14ac:dyDescent="0.35"/>
    <row r="510" s="176" customFormat="1" x14ac:dyDescent="0.35"/>
    <row r="511" s="176" customFormat="1" x14ac:dyDescent="0.35"/>
    <row r="512" s="176" customFormat="1" x14ac:dyDescent="0.35"/>
  </sheetData>
  <sheetProtection algorithmName="SHA-512" hashValue="PRIoqUb3ySEnadUK0fKiggojmxQVsQBiwL5M5/Eenkm3TysYv2fKnmctMPsCveh0OpqU36N7TnfZ0wkmKIBIsA==" saltValue="yCtPU7lB0MdLY+hB4MjoGw==" spinCount="100000" sheet="1" objects="1" scenarios="1"/>
  <mergeCells count="169">
    <mergeCell ref="H3:L3"/>
    <mergeCell ref="H4:L4"/>
    <mergeCell ref="H5:J5"/>
    <mergeCell ref="L5:M5"/>
    <mergeCell ref="L6:M6"/>
    <mergeCell ref="L7:M7"/>
    <mergeCell ref="A8:C8"/>
    <mergeCell ref="D8:I8"/>
    <mergeCell ref="J8:M8"/>
    <mergeCell ref="A9:C9"/>
    <mergeCell ref="D9:I9"/>
    <mergeCell ref="J9:M14"/>
    <mergeCell ref="A10:C10"/>
    <mergeCell ref="D10:I10"/>
    <mergeCell ref="A11:C11"/>
    <mergeCell ref="D11:I11"/>
    <mergeCell ref="A15:C15"/>
    <mergeCell ref="D15:I15"/>
    <mergeCell ref="J15:M15"/>
    <mergeCell ref="A16:C16"/>
    <mergeCell ref="H16:I16"/>
    <mergeCell ref="K16:M16"/>
    <mergeCell ref="A12:C12"/>
    <mergeCell ref="D12:I12"/>
    <mergeCell ref="A13:C13"/>
    <mergeCell ref="D13:I13"/>
    <mergeCell ref="A14:C14"/>
    <mergeCell ref="D14:I14"/>
    <mergeCell ref="A20:C20"/>
    <mergeCell ref="D20:I20"/>
    <mergeCell ref="J20:M20"/>
    <mergeCell ref="A21:C21"/>
    <mergeCell ref="D21:I21"/>
    <mergeCell ref="J21:M21"/>
    <mergeCell ref="A18:C18"/>
    <mergeCell ref="D18:I18"/>
    <mergeCell ref="J18:M18"/>
    <mergeCell ref="A19:C19"/>
    <mergeCell ref="D19:I19"/>
    <mergeCell ref="J19:M19"/>
    <mergeCell ref="A24:C24"/>
    <mergeCell ref="D24:I24"/>
    <mergeCell ref="J24:M24"/>
    <mergeCell ref="D25:I25"/>
    <mergeCell ref="J25:M25"/>
    <mergeCell ref="D26:I26"/>
    <mergeCell ref="J26:M26"/>
    <mergeCell ref="A22:C22"/>
    <mergeCell ref="F22:I22"/>
    <mergeCell ref="J22:M22"/>
    <mergeCell ref="A23:C23"/>
    <mergeCell ref="E23:I23"/>
    <mergeCell ref="J23:M23"/>
    <mergeCell ref="A31:C31"/>
    <mergeCell ref="D31:I31"/>
    <mergeCell ref="J31:M31"/>
    <mergeCell ref="A32:C32"/>
    <mergeCell ref="D32:I32"/>
    <mergeCell ref="J32:M32"/>
    <mergeCell ref="D27:I27"/>
    <mergeCell ref="J27:M27"/>
    <mergeCell ref="A29:C29"/>
    <mergeCell ref="D29:I29"/>
    <mergeCell ref="J29:M29"/>
    <mergeCell ref="A30:C30"/>
    <mergeCell ref="D30:I30"/>
    <mergeCell ref="J30:M30"/>
    <mergeCell ref="A35:C35"/>
    <mergeCell ref="D35:I35"/>
    <mergeCell ref="J35:M35"/>
    <mergeCell ref="D36:I36"/>
    <mergeCell ref="J36:M36"/>
    <mergeCell ref="D37:I37"/>
    <mergeCell ref="J37:M37"/>
    <mergeCell ref="A33:C33"/>
    <mergeCell ref="D33:I33"/>
    <mergeCell ref="J33:M33"/>
    <mergeCell ref="A34:C34"/>
    <mergeCell ref="D34:I34"/>
    <mergeCell ref="J34:M34"/>
    <mergeCell ref="A42:C42"/>
    <mergeCell ref="D42:F42"/>
    <mergeCell ref="I42:J42"/>
    <mergeCell ref="L42:M42"/>
    <mergeCell ref="A43:C43"/>
    <mergeCell ref="F43:G43"/>
    <mergeCell ref="D38:I38"/>
    <mergeCell ref="J38:M38"/>
    <mergeCell ref="A40:D40"/>
    <mergeCell ref="E40:I40"/>
    <mergeCell ref="K40:L40"/>
    <mergeCell ref="A41:C41"/>
    <mergeCell ref="D41:F41"/>
    <mergeCell ref="I41:J41"/>
    <mergeCell ref="L41:M41"/>
    <mergeCell ref="A47:C47"/>
    <mergeCell ref="F47:G47"/>
    <mergeCell ref="A48:C48"/>
    <mergeCell ref="F48:G48"/>
    <mergeCell ref="A49:C49"/>
    <mergeCell ref="F49:G49"/>
    <mergeCell ref="A44:C44"/>
    <mergeCell ref="F44:G44"/>
    <mergeCell ref="A45:C45"/>
    <mergeCell ref="F45:G45"/>
    <mergeCell ref="A46:C46"/>
    <mergeCell ref="F46:G46"/>
    <mergeCell ref="A54:C54"/>
    <mergeCell ref="F54:G54"/>
    <mergeCell ref="A55:C55"/>
    <mergeCell ref="F55:G55"/>
    <mergeCell ref="A56:C56"/>
    <mergeCell ref="F56:G56"/>
    <mergeCell ref="A51:G51"/>
    <mergeCell ref="H51:L51"/>
    <mergeCell ref="A52:C52"/>
    <mergeCell ref="I52:J52"/>
    <mergeCell ref="L52:M52"/>
    <mergeCell ref="A53:C53"/>
    <mergeCell ref="I53:J53"/>
    <mergeCell ref="L53:M53"/>
    <mergeCell ref="A60:C60"/>
    <mergeCell ref="F60:G60"/>
    <mergeCell ref="A61:C61"/>
    <mergeCell ref="H61:K61"/>
    <mergeCell ref="A63:F63"/>
    <mergeCell ref="H63:M63"/>
    <mergeCell ref="A57:C57"/>
    <mergeCell ref="F57:G57"/>
    <mergeCell ref="A58:C58"/>
    <mergeCell ref="F58:G58"/>
    <mergeCell ref="A59:C59"/>
    <mergeCell ref="F59:G59"/>
    <mergeCell ref="A67:G67"/>
    <mergeCell ref="H67:M67"/>
    <mergeCell ref="A68:G68"/>
    <mergeCell ref="H68:M68"/>
    <mergeCell ref="A69:G69"/>
    <mergeCell ref="H69:M69"/>
    <mergeCell ref="A64:G64"/>
    <mergeCell ref="H64:M64"/>
    <mergeCell ref="A65:G65"/>
    <mergeCell ref="H65:M65"/>
    <mergeCell ref="A66:G66"/>
    <mergeCell ref="H66:M66"/>
    <mergeCell ref="A74:G74"/>
    <mergeCell ref="H74:M74"/>
    <mergeCell ref="A75:G75"/>
    <mergeCell ref="H75:M75"/>
    <mergeCell ref="A76:G76"/>
    <mergeCell ref="H76:M76"/>
    <mergeCell ref="A70:G70"/>
    <mergeCell ref="H70:M70"/>
    <mergeCell ref="A71:G71"/>
    <mergeCell ref="H71:M71"/>
    <mergeCell ref="A72:G72"/>
    <mergeCell ref="H72:M72"/>
    <mergeCell ref="A80:G80"/>
    <mergeCell ref="H80:M80"/>
    <mergeCell ref="A81:G81"/>
    <mergeCell ref="H81:M81"/>
    <mergeCell ref="A82:G82"/>
    <mergeCell ref="H82:M82"/>
    <mergeCell ref="A77:G77"/>
    <mergeCell ref="H77:M77"/>
    <mergeCell ref="A78:G78"/>
    <mergeCell ref="H78:M78"/>
    <mergeCell ref="A79:G79"/>
    <mergeCell ref="H79:M79"/>
  </mergeCell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EFED9BCD-159E-4943-A19B-9257BC1DDC27}">
          <x14:formula1>
            <xm:f>masterdata!$O$3:$O$16</xm:f>
          </x14:formula1>
          <xm:sqref>D23</xm:sqref>
        </x14:dataValidation>
        <x14:dataValidation type="list" showInputMessage="1" showErrorMessage="1" xr:uid="{4B059CB4-0FEB-4382-8532-D4C1242218AF}">
          <x14:formula1>
            <xm:f>masterdata!$G$49:$G$76</xm:f>
          </x14:formula1>
          <xm:sqref>A55:C57</xm:sqref>
        </x14:dataValidation>
        <x14:dataValidation type="list" allowBlank="1" showInputMessage="1" showErrorMessage="1" xr:uid="{1D906D69-E143-422F-9D1F-65039F9CF414}">
          <x14:formula1>
            <xm:f>masterdata!$C$2:$C$4</xm:f>
          </x14:formula1>
          <xm:sqref>L7:M7</xm:sqref>
        </x14:dataValidation>
        <x14:dataValidation type="list" allowBlank="1" showInputMessage="1" showErrorMessage="1" xr:uid="{DD1F5034-1748-423B-B856-21C5F37E7511}">
          <x14:formula1>
            <xm:f>masterdata!$B$2:$B$4</xm:f>
          </x14:formula1>
          <xm:sqref>L6:M6</xm:sqref>
        </x14:dataValidation>
        <x14:dataValidation type="list" allowBlank="1" showInputMessage="1" showErrorMessage="1" xr:uid="{50B48A62-F1BA-4D7A-A467-89E1FAFFEAFD}">
          <x14:formula1>
            <xm:f>masterdata!$A$2:$A$10</xm:f>
          </x14:formula1>
          <xm:sqref>L5:M5</xm:sqref>
        </x14:dataValidation>
        <x14:dataValidation type="list" showInputMessage="1" showErrorMessage="1" xr:uid="{206FAF84-808C-4DC9-80D0-6BD21D913AB9}">
          <x14:formula1>
            <xm:f>masterdata!$G$3:$G$40</xm:f>
          </x14:formula1>
          <xm:sqref>A43:C45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568"/>
  <sheetViews>
    <sheetView topLeftCell="H1" workbookViewId="0">
      <selection activeCell="O5" sqref="O5"/>
    </sheetView>
  </sheetViews>
  <sheetFormatPr defaultColWidth="11.453125" defaultRowHeight="14.5" x14ac:dyDescent="0.35"/>
  <cols>
    <col min="1" max="1" width="12.1796875" style="81" bestFit="1" customWidth="1"/>
    <col min="2" max="2" width="13.54296875" style="81" bestFit="1" customWidth="1"/>
    <col min="3" max="3" width="19.1796875" style="81" bestFit="1" customWidth="1"/>
    <col min="4" max="4" width="11.453125" style="81"/>
    <col min="5" max="5" width="30" style="81" bestFit="1" customWidth="1"/>
    <col min="6" max="6" width="28.81640625" style="81" customWidth="1"/>
    <col min="7" max="7" width="44.54296875" style="81" customWidth="1"/>
    <col min="8" max="10" width="11.453125" style="81"/>
    <col min="11" max="11" width="14.54296875" style="81" customWidth="1"/>
    <col min="12" max="12" width="12.54296875" style="81" customWidth="1"/>
    <col min="13" max="13" width="12.453125" style="81" customWidth="1"/>
    <col min="14" max="14" width="11.453125" style="81"/>
    <col min="15" max="15" width="24.54296875" style="81" bestFit="1" customWidth="1"/>
    <col min="16" max="16" width="36.81640625" style="81" bestFit="1" customWidth="1"/>
    <col min="17" max="17" width="38.54296875" style="81" bestFit="1" customWidth="1"/>
    <col min="18" max="18" width="23" style="81" bestFit="1" customWidth="1"/>
    <col min="19" max="19" width="8.81640625" style="81" customWidth="1"/>
    <col min="20" max="16384" width="11.453125" style="81"/>
  </cols>
  <sheetData>
    <row r="1" spans="1:19" x14ac:dyDescent="0.35">
      <c r="A1" s="79" t="s">
        <v>40</v>
      </c>
      <c r="B1" s="79" t="s">
        <v>71</v>
      </c>
      <c r="C1" s="79" t="s">
        <v>29</v>
      </c>
      <c r="D1" s="79" t="s">
        <v>41</v>
      </c>
      <c r="E1" s="80"/>
      <c r="F1" s="80"/>
      <c r="G1" s="79" t="s">
        <v>78</v>
      </c>
      <c r="H1" s="80"/>
      <c r="I1" s="80"/>
      <c r="J1" s="80"/>
      <c r="K1" s="80"/>
      <c r="L1" s="80"/>
      <c r="M1" s="80"/>
    </row>
    <row r="2" spans="1:19" x14ac:dyDescent="0.35">
      <c r="A2" s="80" t="s">
        <v>45</v>
      </c>
      <c r="B2" s="80" t="s">
        <v>24</v>
      </c>
      <c r="C2" s="80" t="s">
        <v>22</v>
      </c>
      <c r="D2" s="80"/>
      <c r="E2" s="80" t="s">
        <v>44</v>
      </c>
      <c r="F2" s="80"/>
      <c r="G2" s="82" t="s">
        <v>28</v>
      </c>
      <c r="H2" s="82" t="s">
        <v>19</v>
      </c>
      <c r="I2" s="82"/>
      <c r="J2" s="82"/>
      <c r="K2" s="82" t="s">
        <v>20</v>
      </c>
      <c r="L2" s="82" t="s">
        <v>27</v>
      </c>
      <c r="M2" s="82"/>
      <c r="N2" s="83"/>
      <c r="O2" s="84" t="s">
        <v>695</v>
      </c>
      <c r="P2" s="86"/>
      <c r="Q2" s="87"/>
      <c r="R2" s="87"/>
    </row>
    <row r="3" spans="1:19" x14ac:dyDescent="0.35">
      <c r="A3" s="80" t="s">
        <v>42</v>
      </c>
      <c r="B3" s="80" t="s">
        <v>75</v>
      </c>
      <c r="C3" s="80" t="s">
        <v>76</v>
      </c>
      <c r="D3" s="80"/>
      <c r="E3" s="80" t="s">
        <v>47</v>
      </c>
      <c r="F3" s="80"/>
      <c r="G3" s="80" t="s">
        <v>229</v>
      </c>
      <c r="H3" s="80">
        <v>300</v>
      </c>
      <c r="I3" s="80">
        <v>200</v>
      </c>
      <c r="J3" s="80">
        <v>147</v>
      </c>
      <c r="K3" s="85">
        <v>0.6</v>
      </c>
      <c r="L3" s="80" t="s">
        <v>26</v>
      </c>
      <c r="M3" s="80"/>
      <c r="O3" s="81" t="s">
        <v>766</v>
      </c>
      <c r="P3" s="86" t="s">
        <v>639</v>
      </c>
      <c r="Q3" s="87" t="s">
        <v>764</v>
      </c>
      <c r="R3" s="87" t="s">
        <v>640</v>
      </c>
      <c r="S3" s="81" t="s">
        <v>696</v>
      </c>
    </row>
    <row r="4" spans="1:19" x14ac:dyDescent="0.35">
      <c r="A4" s="80" t="s">
        <v>584</v>
      </c>
      <c r="B4" s="80"/>
      <c r="C4" s="80"/>
      <c r="D4" s="80" t="s">
        <v>48</v>
      </c>
      <c r="E4" s="80" t="s">
        <v>49</v>
      </c>
      <c r="F4" s="80"/>
      <c r="G4" s="80" t="s">
        <v>653</v>
      </c>
      <c r="H4" s="80">
        <v>400</v>
      </c>
      <c r="I4" s="80">
        <v>300</v>
      </c>
      <c r="J4" s="80">
        <v>280</v>
      </c>
      <c r="K4" s="85">
        <v>1.9</v>
      </c>
      <c r="L4" s="80" t="s">
        <v>26</v>
      </c>
      <c r="M4" s="80"/>
      <c r="O4" s="81" t="s">
        <v>767</v>
      </c>
      <c r="P4" s="86" t="s">
        <v>639</v>
      </c>
      <c r="Q4" s="87" t="s">
        <v>765</v>
      </c>
      <c r="R4" s="87" t="s">
        <v>640</v>
      </c>
      <c r="S4" s="81" t="s">
        <v>696</v>
      </c>
    </row>
    <row r="5" spans="1:19" x14ac:dyDescent="0.35">
      <c r="A5" s="80" t="s">
        <v>52</v>
      </c>
      <c r="B5" s="80"/>
      <c r="C5" s="80"/>
      <c r="D5" s="80" t="s">
        <v>339</v>
      </c>
      <c r="E5" s="80" t="s">
        <v>51</v>
      </c>
      <c r="F5" s="80"/>
      <c r="G5" s="80" t="s">
        <v>655</v>
      </c>
      <c r="H5" s="80">
        <v>600</v>
      </c>
      <c r="I5" s="80">
        <v>400</v>
      </c>
      <c r="J5" s="80">
        <v>147</v>
      </c>
      <c r="K5" s="85">
        <v>1.8</v>
      </c>
      <c r="L5" s="80" t="s">
        <v>26</v>
      </c>
      <c r="M5" s="80"/>
      <c r="O5" s="81" t="s">
        <v>720</v>
      </c>
      <c r="P5" s="86" t="s">
        <v>698</v>
      </c>
      <c r="Q5" s="87" t="s">
        <v>700</v>
      </c>
      <c r="R5" s="87" t="s">
        <v>697</v>
      </c>
      <c r="S5" s="81" t="s">
        <v>701</v>
      </c>
    </row>
    <row r="6" spans="1:19" x14ac:dyDescent="0.35">
      <c r="A6" s="80" t="s">
        <v>55</v>
      </c>
      <c r="B6" s="80"/>
      <c r="C6" s="80"/>
      <c r="D6" s="80" t="s">
        <v>53</v>
      </c>
      <c r="E6" s="80" t="s">
        <v>54</v>
      </c>
      <c r="F6" s="80"/>
      <c r="G6" s="80" t="s">
        <v>744</v>
      </c>
      <c r="H6" s="88">
        <v>600</v>
      </c>
      <c r="I6" s="88">
        <v>400</v>
      </c>
      <c r="J6" s="88">
        <v>147</v>
      </c>
      <c r="K6" s="89">
        <v>2.2000000000000002</v>
      </c>
      <c r="L6" s="90" t="s">
        <v>26</v>
      </c>
      <c r="M6" s="91"/>
      <c r="O6" s="81" t="s">
        <v>721</v>
      </c>
      <c r="P6" s="86" t="s">
        <v>698</v>
      </c>
      <c r="Q6" s="87" t="s">
        <v>700</v>
      </c>
      <c r="R6" s="87" t="s">
        <v>697</v>
      </c>
      <c r="S6" s="81" t="s">
        <v>701</v>
      </c>
    </row>
    <row r="7" spans="1:19" x14ac:dyDescent="0.35">
      <c r="A7" s="80" t="s">
        <v>58</v>
      </c>
      <c r="B7" s="80"/>
      <c r="C7" s="80"/>
      <c r="D7" s="80" t="s">
        <v>56</v>
      </c>
      <c r="E7" s="80" t="s">
        <v>57</v>
      </c>
      <c r="F7" s="80"/>
      <c r="G7" s="80" t="s">
        <v>676</v>
      </c>
      <c r="H7" s="88">
        <v>600</v>
      </c>
      <c r="I7" s="88">
        <v>400</v>
      </c>
      <c r="J7" s="88">
        <v>280</v>
      </c>
      <c r="K7" s="89">
        <v>2.5</v>
      </c>
      <c r="L7" s="90" t="s">
        <v>26</v>
      </c>
      <c r="M7" s="91"/>
      <c r="O7" s="81" t="s">
        <v>723</v>
      </c>
      <c r="P7" s="86" t="s">
        <v>702</v>
      </c>
      <c r="Q7" s="87" t="s">
        <v>703</v>
      </c>
      <c r="R7" s="87" t="s">
        <v>704</v>
      </c>
      <c r="S7" s="81" t="s">
        <v>699</v>
      </c>
    </row>
    <row r="8" spans="1:19" x14ac:dyDescent="0.35">
      <c r="A8" s="80"/>
      <c r="B8" s="80"/>
      <c r="C8" s="80"/>
      <c r="D8" s="80" t="s">
        <v>59</v>
      </c>
      <c r="E8" s="80" t="s">
        <v>60</v>
      </c>
      <c r="F8" s="80"/>
      <c r="G8" s="80" t="s">
        <v>654</v>
      </c>
      <c r="H8" s="88">
        <v>600</v>
      </c>
      <c r="I8" s="88">
        <v>400</v>
      </c>
      <c r="J8" s="88">
        <v>280</v>
      </c>
      <c r="K8" s="89">
        <v>2.7</v>
      </c>
      <c r="L8" s="90" t="s">
        <v>26</v>
      </c>
      <c r="M8" s="91"/>
      <c r="O8" s="108" t="s">
        <v>724</v>
      </c>
      <c r="P8" s="86" t="s">
        <v>705</v>
      </c>
      <c r="Q8" s="87" t="s">
        <v>706</v>
      </c>
      <c r="R8" s="87" t="s">
        <v>707</v>
      </c>
      <c r="S8" s="81" t="s">
        <v>708</v>
      </c>
    </row>
    <row r="9" spans="1:19" x14ac:dyDescent="0.35">
      <c r="A9" s="93"/>
      <c r="B9" s="80"/>
      <c r="C9" s="80"/>
      <c r="D9" s="80" t="s">
        <v>61</v>
      </c>
      <c r="E9" s="80" t="s">
        <v>62</v>
      </c>
      <c r="F9" s="80"/>
      <c r="G9" s="91" t="s">
        <v>231</v>
      </c>
      <c r="H9" s="88">
        <v>0</v>
      </c>
      <c r="I9" s="88">
        <v>0</v>
      </c>
      <c r="J9" s="88">
        <v>0</v>
      </c>
      <c r="K9" s="89">
        <v>0</v>
      </c>
      <c r="L9" s="91" t="s">
        <v>231</v>
      </c>
      <c r="M9" s="91" t="s">
        <v>231</v>
      </c>
      <c r="O9" s="108" t="s">
        <v>725</v>
      </c>
      <c r="P9" s="86" t="s">
        <v>709</v>
      </c>
      <c r="Q9" s="92" t="s">
        <v>712</v>
      </c>
      <c r="R9" s="81" t="s">
        <v>711</v>
      </c>
      <c r="S9" s="81" t="s">
        <v>710</v>
      </c>
    </row>
    <row r="10" spans="1:19" x14ac:dyDescent="0.35">
      <c r="A10" s="80"/>
      <c r="B10" s="80"/>
      <c r="C10" s="80"/>
      <c r="D10" s="80" t="s">
        <v>63</v>
      </c>
      <c r="E10" s="80" t="s">
        <v>64</v>
      </c>
      <c r="F10" s="80"/>
      <c r="G10" s="80" t="s">
        <v>674</v>
      </c>
      <c r="H10" s="80">
        <v>300</v>
      </c>
      <c r="I10" s="80">
        <v>200</v>
      </c>
      <c r="J10" s="80">
        <v>147</v>
      </c>
      <c r="K10" s="85">
        <v>0.7</v>
      </c>
      <c r="L10" s="80" t="s">
        <v>26</v>
      </c>
      <c r="M10" s="80"/>
      <c r="O10" s="109" t="s">
        <v>740</v>
      </c>
      <c r="P10" s="110" t="s">
        <v>737</v>
      </c>
      <c r="Q10" s="111" t="s">
        <v>738</v>
      </c>
      <c r="R10" s="111" t="s">
        <v>739</v>
      </c>
      <c r="S10" s="112" t="s">
        <v>732</v>
      </c>
    </row>
    <row r="11" spans="1:19" x14ac:dyDescent="0.35">
      <c r="A11" s="80"/>
      <c r="B11" s="80"/>
      <c r="C11" s="80"/>
      <c r="D11" s="80" t="s">
        <v>65</v>
      </c>
      <c r="E11" s="80" t="s">
        <v>66</v>
      </c>
      <c r="F11" s="80"/>
      <c r="G11" s="80" t="s">
        <v>677</v>
      </c>
      <c r="H11" s="80">
        <v>300</v>
      </c>
      <c r="I11" s="80">
        <v>200</v>
      </c>
      <c r="J11" s="80">
        <v>147</v>
      </c>
      <c r="K11" s="85">
        <v>0.6</v>
      </c>
      <c r="L11" s="80" t="s">
        <v>26</v>
      </c>
      <c r="M11" s="80"/>
      <c r="N11" s="83"/>
      <c r="O11" s="109" t="s">
        <v>733</v>
      </c>
      <c r="P11" s="113" t="s">
        <v>729</v>
      </c>
      <c r="Q11" s="87" t="s">
        <v>730</v>
      </c>
      <c r="R11" s="87" t="s">
        <v>731</v>
      </c>
      <c r="S11" s="87" t="s">
        <v>732</v>
      </c>
    </row>
    <row r="12" spans="1:19" x14ac:dyDescent="0.35">
      <c r="A12" s="80"/>
      <c r="B12" s="80"/>
      <c r="C12" s="80"/>
      <c r="D12" s="80" t="s">
        <v>67</v>
      </c>
      <c r="E12" s="80" t="s">
        <v>68</v>
      </c>
      <c r="F12" s="80"/>
      <c r="G12" s="80" t="s">
        <v>673</v>
      </c>
      <c r="H12" s="80">
        <v>300</v>
      </c>
      <c r="I12" s="80">
        <v>200</v>
      </c>
      <c r="J12" s="80">
        <v>147</v>
      </c>
      <c r="K12" s="85">
        <v>0.6</v>
      </c>
      <c r="L12" s="80" t="s">
        <v>26</v>
      </c>
      <c r="M12" s="80"/>
      <c r="O12" s="109" t="s">
        <v>741</v>
      </c>
      <c r="P12" s="114" t="s">
        <v>737</v>
      </c>
      <c r="Q12" s="87" t="s">
        <v>738</v>
      </c>
      <c r="R12" s="87" t="s">
        <v>739</v>
      </c>
      <c r="S12" s="87" t="s">
        <v>732</v>
      </c>
    </row>
    <row r="13" spans="1:19" x14ac:dyDescent="0.35">
      <c r="A13" s="80"/>
      <c r="B13" s="80"/>
      <c r="C13" s="80"/>
      <c r="D13" s="80" t="s">
        <v>69</v>
      </c>
      <c r="E13" s="80" t="s">
        <v>70</v>
      </c>
      <c r="F13" s="80"/>
      <c r="G13" s="95" t="s">
        <v>675</v>
      </c>
      <c r="H13" s="80">
        <v>300</v>
      </c>
      <c r="I13" s="80">
        <v>200</v>
      </c>
      <c r="J13" s="80">
        <v>147</v>
      </c>
      <c r="K13" s="85">
        <v>0.6</v>
      </c>
      <c r="L13" s="80" t="s">
        <v>26</v>
      </c>
      <c r="M13" s="80"/>
      <c r="O13" s="109" t="s">
        <v>728</v>
      </c>
      <c r="P13" s="94" t="s">
        <v>734</v>
      </c>
      <c r="Q13" s="87" t="s">
        <v>735</v>
      </c>
      <c r="R13" s="87" t="s">
        <v>736</v>
      </c>
      <c r="S13" s="87" t="s">
        <v>732</v>
      </c>
    </row>
    <row r="14" spans="1:19" x14ac:dyDescent="0.35">
      <c r="A14" s="80"/>
      <c r="B14" s="80"/>
      <c r="C14" s="80"/>
      <c r="D14" s="80"/>
      <c r="E14" s="80"/>
      <c r="F14" s="80"/>
      <c r="G14" s="80" t="s">
        <v>678</v>
      </c>
      <c r="H14" s="80">
        <v>400</v>
      </c>
      <c r="I14" s="80">
        <v>300</v>
      </c>
      <c r="J14" s="80">
        <v>147</v>
      </c>
      <c r="K14" s="85">
        <v>1</v>
      </c>
      <c r="L14" s="80" t="s">
        <v>26</v>
      </c>
      <c r="M14" s="96"/>
      <c r="O14" s="81" t="s">
        <v>726</v>
      </c>
      <c r="P14" s="94" t="s">
        <v>698</v>
      </c>
      <c r="Q14" s="87" t="s">
        <v>713</v>
      </c>
      <c r="R14" s="87" t="s">
        <v>714</v>
      </c>
      <c r="S14" s="87" t="s">
        <v>701</v>
      </c>
    </row>
    <row r="15" spans="1:19" x14ac:dyDescent="0.35">
      <c r="A15" s="80"/>
      <c r="B15" s="80"/>
      <c r="C15" s="80"/>
      <c r="D15" s="80" t="s">
        <v>74</v>
      </c>
      <c r="E15" s="80" t="s">
        <v>1</v>
      </c>
      <c r="F15" s="80"/>
      <c r="G15" s="80" t="s">
        <v>679</v>
      </c>
      <c r="H15" s="80">
        <v>400</v>
      </c>
      <c r="I15" s="80">
        <v>300</v>
      </c>
      <c r="J15" s="80">
        <v>147</v>
      </c>
      <c r="K15" s="85">
        <v>1.6</v>
      </c>
      <c r="L15" s="80" t="s">
        <v>26</v>
      </c>
      <c r="M15" s="80"/>
      <c r="O15" s="81" t="s">
        <v>727</v>
      </c>
      <c r="P15" s="83" t="s">
        <v>698</v>
      </c>
      <c r="Q15" s="87" t="s">
        <v>715</v>
      </c>
      <c r="R15" s="87" t="s">
        <v>716</v>
      </c>
      <c r="S15" s="87" t="s">
        <v>701</v>
      </c>
    </row>
    <row r="16" spans="1:19" x14ac:dyDescent="0.35">
      <c r="A16" s="80"/>
      <c r="B16" s="80"/>
      <c r="C16" s="80"/>
      <c r="D16" s="80" t="s">
        <v>72</v>
      </c>
      <c r="E16" s="80" t="s">
        <v>103</v>
      </c>
      <c r="F16" s="80"/>
      <c r="G16" s="80" t="s">
        <v>680</v>
      </c>
      <c r="H16" s="80">
        <v>400</v>
      </c>
      <c r="I16" s="80">
        <v>300</v>
      </c>
      <c r="J16" s="80">
        <v>280</v>
      </c>
      <c r="K16" s="85">
        <v>1.7</v>
      </c>
      <c r="L16" s="80" t="s">
        <v>26</v>
      </c>
      <c r="M16" s="80"/>
      <c r="P16" s="86"/>
      <c r="Q16" s="87"/>
      <c r="R16" s="87"/>
    </row>
    <row r="17" spans="1:16" x14ac:dyDescent="0.35">
      <c r="A17" s="80"/>
      <c r="B17" s="80"/>
      <c r="C17" s="80"/>
      <c r="D17" s="80" t="s">
        <v>79</v>
      </c>
      <c r="E17" s="80" t="s">
        <v>98</v>
      </c>
      <c r="F17" s="80"/>
      <c r="G17" s="80" t="s">
        <v>681</v>
      </c>
      <c r="H17" s="80">
        <v>400</v>
      </c>
      <c r="I17" s="80">
        <v>300</v>
      </c>
      <c r="J17" s="80">
        <v>280</v>
      </c>
      <c r="K17" s="85">
        <v>2.6</v>
      </c>
      <c r="L17" s="80" t="s">
        <v>26</v>
      </c>
      <c r="M17" s="80"/>
      <c r="P17" s="86"/>
    </row>
    <row r="18" spans="1:16" x14ac:dyDescent="0.35">
      <c r="A18" s="80"/>
      <c r="B18" s="80"/>
      <c r="C18" s="80"/>
      <c r="D18" s="80" t="s">
        <v>80</v>
      </c>
      <c r="E18" s="80" t="s">
        <v>130</v>
      </c>
      <c r="F18" s="80"/>
      <c r="G18" s="80" t="s">
        <v>682</v>
      </c>
      <c r="H18" s="80">
        <v>600</v>
      </c>
      <c r="I18" s="80">
        <v>400</v>
      </c>
      <c r="J18" s="80">
        <v>147</v>
      </c>
      <c r="K18" s="85">
        <v>2.8</v>
      </c>
      <c r="L18" s="80" t="s">
        <v>26</v>
      </c>
      <c r="M18" s="80"/>
      <c r="P18" s="86"/>
    </row>
    <row r="19" spans="1:16" x14ac:dyDescent="0.35">
      <c r="A19" s="80"/>
      <c r="B19" s="80"/>
      <c r="C19" s="80"/>
      <c r="D19" s="80" t="s">
        <v>83</v>
      </c>
      <c r="E19" s="80" t="s">
        <v>131</v>
      </c>
      <c r="F19" s="80"/>
      <c r="G19" s="80" t="s">
        <v>683</v>
      </c>
      <c r="H19" s="80">
        <v>600</v>
      </c>
      <c r="I19" s="80">
        <v>400</v>
      </c>
      <c r="J19" s="80">
        <v>147</v>
      </c>
      <c r="K19" s="85">
        <v>1.8</v>
      </c>
      <c r="L19" s="80" t="s">
        <v>26</v>
      </c>
      <c r="M19" s="80"/>
    </row>
    <row r="20" spans="1:16" x14ac:dyDescent="0.35">
      <c r="A20" s="80"/>
      <c r="B20" s="80"/>
      <c r="C20" s="80"/>
      <c r="D20" s="80" t="s">
        <v>84</v>
      </c>
      <c r="E20" s="80" t="s">
        <v>132</v>
      </c>
      <c r="F20" s="80"/>
      <c r="G20" s="95" t="s">
        <v>684</v>
      </c>
      <c r="H20" s="80">
        <v>600</v>
      </c>
      <c r="I20" s="80">
        <v>400</v>
      </c>
      <c r="J20" s="80">
        <v>147</v>
      </c>
      <c r="K20" s="85">
        <v>1.8</v>
      </c>
      <c r="L20" s="80" t="s">
        <v>26</v>
      </c>
      <c r="M20" s="80"/>
    </row>
    <row r="21" spans="1:16" x14ac:dyDescent="0.35">
      <c r="A21" s="80"/>
      <c r="B21" s="80"/>
      <c r="C21" s="80"/>
      <c r="D21" s="80" t="s">
        <v>85</v>
      </c>
      <c r="E21" s="80" t="s">
        <v>133</v>
      </c>
      <c r="F21" s="80"/>
      <c r="G21" s="95" t="s">
        <v>743</v>
      </c>
      <c r="H21" s="80">
        <v>600</v>
      </c>
      <c r="I21" s="80">
        <v>400</v>
      </c>
      <c r="J21" s="80">
        <v>147</v>
      </c>
      <c r="K21" s="85">
        <v>2.2000000000000002</v>
      </c>
      <c r="L21" s="80" t="s">
        <v>26</v>
      </c>
      <c r="M21" s="80"/>
    </row>
    <row r="22" spans="1:16" x14ac:dyDescent="0.35">
      <c r="A22" s="80"/>
      <c r="B22" s="80"/>
      <c r="C22" s="80"/>
      <c r="D22" s="80" t="s">
        <v>86</v>
      </c>
      <c r="E22" s="80" t="s">
        <v>134</v>
      </c>
      <c r="F22" s="80"/>
      <c r="G22" s="95" t="s">
        <v>685</v>
      </c>
      <c r="H22" s="80">
        <v>600</v>
      </c>
      <c r="I22" s="80">
        <v>400</v>
      </c>
      <c r="J22" s="80">
        <v>280</v>
      </c>
      <c r="K22" s="85">
        <v>2.7</v>
      </c>
      <c r="L22" s="80" t="s">
        <v>26</v>
      </c>
      <c r="M22" s="80"/>
    </row>
    <row r="23" spans="1:16" x14ac:dyDescent="0.35">
      <c r="A23" s="80"/>
      <c r="B23" s="80"/>
      <c r="C23" s="80"/>
      <c r="D23" s="80" t="s">
        <v>87</v>
      </c>
      <c r="E23" s="80" t="s">
        <v>135</v>
      </c>
      <c r="F23" s="80"/>
      <c r="G23" s="95" t="s">
        <v>686</v>
      </c>
      <c r="H23" s="80">
        <v>600</v>
      </c>
      <c r="I23" s="80">
        <v>400</v>
      </c>
      <c r="J23" s="80">
        <v>280</v>
      </c>
      <c r="K23" s="85">
        <v>4.4000000000000004</v>
      </c>
      <c r="L23" s="80" t="s">
        <v>26</v>
      </c>
      <c r="M23" s="80"/>
    </row>
    <row r="24" spans="1:16" x14ac:dyDescent="0.35">
      <c r="A24" s="80"/>
      <c r="B24" s="80"/>
      <c r="C24" s="80"/>
      <c r="D24" s="80" t="s">
        <v>88</v>
      </c>
      <c r="E24" s="80" t="s">
        <v>136</v>
      </c>
      <c r="F24" s="80"/>
      <c r="G24" s="95" t="s">
        <v>687</v>
      </c>
      <c r="H24" s="80">
        <v>600</v>
      </c>
      <c r="I24" s="80">
        <v>400</v>
      </c>
      <c r="J24" s="80">
        <v>280</v>
      </c>
      <c r="K24" s="85">
        <v>3</v>
      </c>
      <c r="L24" s="80" t="s">
        <v>26</v>
      </c>
      <c r="M24" s="80"/>
    </row>
    <row r="25" spans="1:16" x14ac:dyDescent="0.35">
      <c r="A25" s="80"/>
      <c r="B25" s="80"/>
      <c r="C25" s="80"/>
      <c r="D25" s="80" t="s">
        <v>81</v>
      </c>
      <c r="E25" s="80" t="s">
        <v>82</v>
      </c>
      <c r="F25" s="80"/>
      <c r="G25" s="95" t="s">
        <v>658</v>
      </c>
      <c r="H25" s="80">
        <v>600</v>
      </c>
      <c r="I25" s="80">
        <v>800</v>
      </c>
      <c r="J25" s="80">
        <v>90</v>
      </c>
      <c r="K25" s="85">
        <v>0.82</v>
      </c>
      <c r="L25" s="80" t="s">
        <v>26</v>
      </c>
      <c r="M25" s="80"/>
    </row>
    <row r="26" spans="1:16" x14ac:dyDescent="0.35">
      <c r="A26" s="80"/>
      <c r="B26" s="80"/>
      <c r="C26" s="80"/>
      <c r="D26" s="80" t="s">
        <v>89</v>
      </c>
      <c r="E26" s="80" t="s">
        <v>104</v>
      </c>
      <c r="F26" s="80"/>
      <c r="G26" s="95" t="s">
        <v>659</v>
      </c>
      <c r="H26" s="80">
        <v>600</v>
      </c>
      <c r="I26" s="80">
        <v>800</v>
      </c>
      <c r="J26" s="80">
        <v>85</v>
      </c>
      <c r="K26" s="85">
        <v>0.78</v>
      </c>
      <c r="L26" s="80" t="s">
        <v>26</v>
      </c>
      <c r="M26" s="80"/>
    </row>
    <row r="27" spans="1:16" x14ac:dyDescent="0.35">
      <c r="A27" s="80"/>
      <c r="B27" s="80"/>
      <c r="C27" s="80"/>
      <c r="D27" s="80" t="s">
        <v>90</v>
      </c>
      <c r="E27" s="80" t="s">
        <v>137</v>
      </c>
      <c r="F27" s="80"/>
      <c r="G27" s="95" t="s">
        <v>660</v>
      </c>
      <c r="H27" s="80">
        <v>600</v>
      </c>
      <c r="I27" s="80">
        <v>800</v>
      </c>
      <c r="J27" s="80">
        <v>115</v>
      </c>
      <c r="K27" s="85">
        <v>1.42</v>
      </c>
      <c r="L27" s="80" t="s">
        <v>26</v>
      </c>
      <c r="M27" s="96"/>
    </row>
    <row r="28" spans="1:16" x14ac:dyDescent="0.35">
      <c r="A28" s="80"/>
      <c r="B28" s="80"/>
      <c r="C28" s="80"/>
      <c r="D28" s="80" t="s">
        <v>91</v>
      </c>
      <c r="E28" s="80" t="s">
        <v>138</v>
      </c>
      <c r="F28" s="80"/>
      <c r="G28" s="95" t="s">
        <v>661</v>
      </c>
      <c r="H28" s="80">
        <v>300</v>
      </c>
      <c r="I28" s="80">
        <v>200</v>
      </c>
      <c r="J28" s="80" t="s">
        <v>231</v>
      </c>
      <c r="K28" s="85">
        <v>0.2</v>
      </c>
      <c r="L28" s="80" t="s">
        <v>26</v>
      </c>
      <c r="M28" s="80"/>
    </row>
    <row r="29" spans="1:16" x14ac:dyDescent="0.35">
      <c r="A29" s="80"/>
      <c r="B29" s="80"/>
      <c r="C29" s="80"/>
      <c r="D29" s="80" t="s">
        <v>92</v>
      </c>
      <c r="E29" s="80" t="s">
        <v>139</v>
      </c>
      <c r="F29" s="80"/>
      <c r="G29" s="95" t="s">
        <v>688</v>
      </c>
      <c r="H29" s="80">
        <v>400</v>
      </c>
      <c r="I29" s="80">
        <v>300</v>
      </c>
      <c r="J29" s="80">
        <v>20</v>
      </c>
      <c r="K29" s="85">
        <v>0.5</v>
      </c>
      <c r="L29" s="80" t="s">
        <v>26</v>
      </c>
      <c r="M29" s="80"/>
    </row>
    <row r="30" spans="1:16" x14ac:dyDescent="0.35">
      <c r="A30" s="80"/>
      <c r="B30" s="80"/>
      <c r="C30" s="80"/>
      <c r="D30" s="80" t="s">
        <v>93</v>
      </c>
      <c r="E30" s="80" t="s">
        <v>140</v>
      </c>
      <c r="F30" s="80"/>
      <c r="G30" s="95" t="s">
        <v>662</v>
      </c>
      <c r="H30" s="80">
        <v>500</v>
      </c>
      <c r="I30" s="80">
        <v>350</v>
      </c>
      <c r="J30" s="80">
        <v>400</v>
      </c>
      <c r="K30" s="85">
        <v>15</v>
      </c>
      <c r="L30" s="80" t="s">
        <v>26</v>
      </c>
      <c r="M30" s="80"/>
    </row>
    <row r="31" spans="1:16" x14ac:dyDescent="0.35">
      <c r="A31" s="80"/>
      <c r="B31" s="80"/>
      <c r="C31" s="80"/>
      <c r="D31" s="80" t="s">
        <v>94</v>
      </c>
      <c r="E31" s="80" t="s">
        <v>141</v>
      </c>
      <c r="F31" s="80"/>
      <c r="G31" s="136" t="s">
        <v>231</v>
      </c>
      <c r="H31" s="88">
        <v>0</v>
      </c>
      <c r="I31" s="88">
        <v>0</v>
      </c>
      <c r="J31" s="88">
        <v>0</v>
      </c>
      <c r="K31" s="89">
        <v>0</v>
      </c>
      <c r="L31" s="91" t="s">
        <v>231</v>
      </c>
      <c r="M31" s="91" t="s">
        <v>231</v>
      </c>
    </row>
    <row r="32" spans="1:16" x14ac:dyDescent="0.35">
      <c r="A32" s="80"/>
      <c r="B32" s="80"/>
      <c r="C32" s="80"/>
      <c r="D32" s="80" t="s">
        <v>95</v>
      </c>
      <c r="E32" s="80" t="s">
        <v>142</v>
      </c>
      <c r="F32" s="80"/>
      <c r="G32" s="95" t="s">
        <v>243</v>
      </c>
      <c r="H32" s="97">
        <v>400</v>
      </c>
      <c r="I32" s="97">
        <v>300</v>
      </c>
      <c r="J32" s="97">
        <v>140</v>
      </c>
      <c r="K32" s="98">
        <v>1.63</v>
      </c>
      <c r="L32" s="97" t="s">
        <v>26</v>
      </c>
      <c r="M32" s="80"/>
    </row>
    <row r="33" spans="1:13" x14ac:dyDescent="0.35">
      <c r="A33" s="80"/>
      <c r="B33" s="80"/>
      <c r="C33" s="80"/>
      <c r="D33" s="80" t="s">
        <v>96</v>
      </c>
      <c r="E33" s="80" t="s">
        <v>143</v>
      </c>
      <c r="F33" s="80"/>
      <c r="G33" s="95" t="s">
        <v>750</v>
      </c>
      <c r="H33" s="80">
        <v>400</v>
      </c>
      <c r="I33" s="80">
        <v>300</v>
      </c>
      <c r="J33" s="80">
        <v>147</v>
      </c>
      <c r="K33" s="85">
        <v>1.3</v>
      </c>
      <c r="L33" s="80" t="s">
        <v>26</v>
      </c>
      <c r="M33" s="80"/>
    </row>
    <row r="34" spans="1:13" x14ac:dyDescent="0.35">
      <c r="A34" s="80"/>
      <c r="B34" s="80"/>
      <c r="C34" s="80"/>
      <c r="D34" s="80" t="s">
        <v>97</v>
      </c>
      <c r="E34" s="80" t="s">
        <v>144</v>
      </c>
      <c r="F34" s="80"/>
      <c r="G34" s="95" t="s">
        <v>689</v>
      </c>
      <c r="H34" s="80">
        <v>400</v>
      </c>
      <c r="I34" s="80">
        <v>300</v>
      </c>
      <c r="J34" s="80">
        <v>147</v>
      </c>
      <c r="K34" s="85">
        <v>1.3</v>
      </c>
      <c r="L34" s="80" t="s">
        <v>26</v>
      </c>
      <c r="M34" s="80"/>
    </row>
    <row r="35" spans="1:13" x14ac:dyDescent="0.35">
      <c r="A35" s="80"/>
      <c r="B35" s="80"/>
      <c r="C35" s="80"/>
      <c r="D35" s="80" t="s">
        <v>99</v>
      </c>
      <c r="E35" s="80" t="s">
        <v>2</v>
      </c>
      <c r="F35" s="80"/>
      <c r="G35" s="80" t="s">
        <v>690</v>
      </c>
      <c r="H35" s="80">
        <v>530</v>
      </c>
      <c r="I35" s="80">
        <v>344</v>
      </c>
      <c r="J35" s="80">
        <v>60</v>
      </c>
      <c r="K35" s="85">
        <v>0.63</v>
      </c>
      <c r="L35" s="80" t="s">
        <v>26</v>
      </c>
      <c r="M35" s="96"/>
    </row>
    <row r="36" spans="1:13" x14ac:dyDescent="0.35">
      <c r="A36" s="80"/>
      <c r="B36" s="80"/>
      <c r="C36" s="80"/>
      <c r="D36" s="80" t="s">
        <v>100</v>
      </c>
      <c r="E36" s="80" t="s">
        <v>145</v>
      </c>
      <c r="F36" s="80"/>
      <c r="G36" s="80" t="s">
        <v>247</v>
      </c>
      <c r="H36" s="80">
        <v>598</v>
      </c>
      <c r="I36" s="80">
        <v>398</v>
      </c>
      <c r="J36" s="80">
        <v>100</v>
      </c>
      <c r="K36" s="85">
        <v>1.5</v>
      </c>
      <c r="L36" s="80" t="s">
        <v>26</v>
      </c>
      <c r="M36" s="80"/>
    </row>
    <row r="37" spans="1:13" x14ac:dyDescent="0.35">
      <c r="A37" s="80"/>
      <c r="B37" s="80"/>
      <c r="C37" s="80"/>
      <c r="D37" s="80" t="s">
        <v>101</v>
      </c>
      <c r="E37" s="80" t="s">
        <v>32</v>
      </c>
      <c r="F37" s="80"/>
      <c r="G37" s="80" t="s">
        <v>691</v>
      </c>
      <c r="H37" s="80">
        <v>600</v>
      </c>
      <c r="I37" s="80">
        <v>400</v>
      </c>
      <c r="J37" s="80">
        <v>280</v>
      </c>
      <c r="K37" s="85">
        <v>4.4000000000000004</v>
      </c>
      <c r="L37" s="80" t="s">
        <v>26</v>
      </c>
      <c r="M37" s="80"/>
    </row>
    <row r="38" spans="1:13" x14ac:dyDescent="0.35">
      <c r="A38" s="80"/>
      <c r="B38" s="80"/>
      <c r="C38" s="80"/>
      <c r="D38" s="80" t="s">
        <v>102</v>
      </c>
      <c r="E38" s="80" t="s">
        <v>146</v>
      </c>
      <c r="F38" s="80"/>
      <c r="G38" s="95" t="s">
        <v>692</v>
      </c>
      <c r="H38" s="80">
        <v>600</v>
      </c>
      <c r="I38" s="80">
        <v>400</v>
      </c>
      <c r="J38" s="80">
        <v>280</v>
      </c>
      <c r="K38" s="85">
        <v>3</v>
      </c>
      <c r="L38" s="80" t="s">
        <v>26</v>
      </c>
      <c r="M38" s="80"/>
    </row>
    <row r="39" spans="1:13" x14ac:dyDescent="0.35">
      <c r="A39" s="80"/>
      <c r="B39" s="80"/>
      <c r="C39" s="80"/>
      <c r="D39" s="80" t="s">
        <v>105</v>
      </c>
      <c r="E39" s="80" t="s">
        <v>107</v>
      </c>
      <c r="F39" s="80"/>
      <c r="G39" s="80" t="s">
        <v>245</v>
      </c>
      <c r="H39" s="80">
        <v>600</v>
      </c>
      <c r="I39" s="80">
        <v>400</v>
      </c>
      <c r="J39" s="80">
        <v>25</v>
      </c>
      <c r="K39" s="85">
        <v>0.55000000000000004</v>
      </c>
      <c r="L39" s="80" t="s">
        <v>26</v>
      </c>
      <c r="M39" s="80"/>
    </row>
    <row r="40" spans="1:13" x14ac:dyDescent="0.35">
      <c r="A40" s="80"/>
      <c r="B40" s="80"/>
      <c r="C40" s="80"/>
      <c r="D40" s="80" t="s">
        <v>106</v>
      </c>
      <c r="E40" s="80" t="s">
        <v>108</v>
      </c>
      <c r="F40" s="80"/>
      <c r="G40" s="80" t="s">
        <v>239</v>
      </c>
      <c r="H40" s="80">
        <v>600</v>
      </c>
      <c r="I40" s="80">
        <v>400</v>
      </c>
      <c r="J40" s="80">
        <v>160</v>
      </c>
      <c r="K40" s="85">
        <v>6</v>
      </c>
      <c r="L40" s="80" t="s">
        <v>26</v>
      </c>
      <c r="M40" s="80"/>
    </row>
    <row r="41" spans="1:13" x14ac:dyDescent="0.35">
      <c r="A41" s="80"/>
      <c r="B41" s="80"/>
      <c r="C41" s="80"/>
      <c r="D41" s="80" t="s">
        <v>109</v>
      </c>
      <c r="E41" s="80" t="s">
        <v>3</v>
      </c>
      <c r="F41" s="80"/>
      <c r="G41" s="91" t="s">
        <v>231</v>
      </c>
      <c r="H41" s="88">
        <v>0</v>
      </c>
      <c r="I41" s="88">
        <v>0</v>
      </c>
      <c r="J41" s="88">
        <v>0</v>
      </c>
      <c r="K41" s="89">
        <v>0</v>
      </c>
      <c r="L41" s="91" t="s">
        <v>231</v>
      </c>
      <c r="M41" s="91" t="s">
        <v>231</v>
      </c>
    </row>
    <row r="42" spans="1:13" x14ac:dyDescent="0.35">
      <c r="A42" s="80"/>
      <c r="B42" s="80"/>
      <c r="C42" s="80"/>
      <c r="D42" s="80" t="s">
        <v>110</v>
      </c>
      <c r="E42" s="80" t="s">
        <v>147</v>
      </c>
      <c r="F42" s="80"/>
      <c r="G42" s="99" t="s">
        <v>525</v>
      </c>
      <c r="H42" s="80">
        <v>800</v>
      </c>
      <c r="I42" s="80">
        <v>500</v>
      </c>
      <c r="J42" s="80">
        <v>540</v>
      </c>
      <c r="K42" s="85">
        <v>30</v>
      </c>
      <c r="L42" s="80" t="s">
        <v>26</v>
      </c>
      <c r="M42" s="80"/>
    </row>
    <row r="43" spans="1:13" x14ac:dyDescent="0.35">
      <c r="A43" s="80"/>
      <c r="B43" s="80"/>
      <c r="C43" s="80"/>
      <c r="D43" s="80" t="s">
        <v>111</v>
      </c>
      <c r="E43" s="80" t="s">
        <v>5</v>
      </c>
      <c r="F43" s="80"/>
      <c r="G43" s="91" t="s">
        <v>231</v>
      </c>
      <c r="H43" s="88">
        <v>0</v>
      </c>
      <c r="I43" s="88">
        <v>0</v>
      </c>
      <c r="J43" s="88">
        <v>0</v>
      </c>
      <c r="K43" s="89">
        <v>0</v>
      </c>
      <c r="L43" s="91" t="s">
        <v>231</v>
      </c>
      <c r="M43" s="91" t="s">
        <v>231</v>
      </c>
    </row>
    <row r="44" spans="1:13" x14ac:dyDescent="0.35">
      <c r="A44" s="80"/>
      <c r="B44" s="80"/>
      <c r="C44" s="80"/>
      <c r="D44" s="80" t="s">
        <v>112</v>
      </c>
      <c r="E44" s="80" t="s">
        <v>148</v>
      </c>
      <c r="F44" s="80"/>
      <c r="G44" s="100" t="s">
        <v>583</v>
      </c>
      <c r="H44" s="101"/>
      <c r="I44" s="101"/>
      <c r="J44" s="101"/>
      <c r="K44" s="101"/>
      <c r="L44" s="101"/>
      <c r="M44" s="102"/>
    </row>
    <row r="45" spans="1:13" x14ac:dyDescent="0.35">
      <c r="A45" s="80"/>
      <c r="B45" s="80"/>
      <c r="C45" s="80"/>
      <c r="D45" s="80" t="s">
        <v>113</v>
      </c>
      <c r="E45" s="80" t="s">
        <v>8</v>
      </c>
      <c r="F45" s="80"/>
      <c r="G45" s="103" t="s">
        <v>577</v>
      </c>
      <c r="H45" s="104" t="s">
        <v>579</v>
      </c>
      <c r="I45" s="104" t="s">
        <v>580</v>
      </c>
      <c r="J45" s="104" t="s">
        <v>581</v>
      </c>
      <c r="K45" s="104" t="s">
        <v>578</v>
      </c>
      <c r="L45" s="102"/>
      <c r="M45" s="102"/>
    </row>
    <row r="46" spans="1:13" x14ac:dyDescent="0.35">
      <c r="A46" s="80"/>
      <c r="B46" s="80"/>
      <c r="C46" s="80"/>
      <c r="D46" s="80" t="s">
        <v>114</v>
      </c>
      <c r="E46" s="80" t="s">
        <v>126</v>
      </c>
      <c r="F46" s="80"/>
      <c r="G46" s="95"/>
      <c r="H46" s="95"/>
      <c r="I46" s="95"/>
      <c r="J46" s="95"/>
      <c r="K46" s="95"/>
      <c r="L46" s="95"/>
      <c r="M46" s="95"/>
    </row>
    <row r="47" spans="1:13" x14ac:dyDescent="0.35">
      <c r="A47" s="80"/>
      <c r="B47" s="80"/>
      <c r="C47" s="80"/>
      <c r="D47" s="80" t="s">
        <v>115</v>
      </c>
      <c r="E47" s="80" t="s">
        <v>9</v>
      </c>
      <c r="F47" s="80"/>
      <c r="G47" s="95"/>
      <c r="H47" s="95"/>
      <c r="I47" s="95"/>
      <c r="J47" s="95"/>
      <c r="K47" s="95"/>
      <c r="L47" s="95"/>
      <c r="M47" s="95"/>
    </row>
    <row r="48" spans="1:13" x14ac:dyDescent="0.35">
      <c r="A48" s="80"/>
      <c r="B48" s="80"/>
      <c r="C48" s="80"/>
      <c r="D48" s="80" t="s">
        <v>116</v>
      </c>
      <c r="E48" s="80" t="s">
        <v>127</v>
      </c>
      <c r="F48" s="80"/>
      <c r="G48" s="95"/>
      <c r="H48" s="95"/>
      <c r="I48" s="95"/>
      <c r="J48" s="95"/>
      <c r="K48" s="95"/>
      <c r="L48" s="95"/>
      <c r="M48" s="95"/>
    </row>
    <row r="49" spans="1:13" x14ac:dyDescent="0.35">
      <c r="A49" s="80"/>
      <c r="B49" s="80"/>
      <c r="C49" s="80"/>
      <c r="D49" s="80" t="s">
        <v>117</v>
      </c>
      <c r="E49" s="80" t="s">
        <v>12</v>
      </c>
      <c r="F49" s="80"/>
      <c r="G49" s="80"/>
      <c r="H49" s="80"/>
      <c r="I49" s="80"/>
      <c r="J49" s="80"/>
      <c r="K49" s="80"/>
      <c r="L49" s="80"/>
      <c r="M49" s="80"/>
    </row>
    <row r="50" spans="1:13" x14ac:dyDescent="0.35">
      <c r="A50" s="80"/>
      <c r="B50" s="80"/>
      <c r="C50" s="80"/>
      <c r="D50" s="80" t="s">
        <v>118</v>
      </c>
      <c r="E50" s="80" t="s">
        <v>128</v>
      </c>
      <c r="F50" s="80"/>
      <c r="G50" s="82" t="s">
        <v>202</v>
      </c>
      <c r="H50" s="82" t="s">
        <v>25</v>
      </c>
      <c r="I50" s="82"/>
      <c r="J50" s="82"/>
      <c r="K50" s="82" t="s">
        <v>226</v>
      </c>
      <c r="L50" s="82" t="s">
        <v>227</v>
      </c>
      <c r="M50" s="82"/>
    </row>
    <row r="51" spans="1:13" x14ac:dyDescent="0.35">
      <c r="A51" s="80"/>
      <c r="B51" s="80"/>
      <c r="C51" s="80"/>
      <c r="D51" s="80" t="s">
        <v>119</v>
      </c>
      <c r="E51" s="80" t="s">
        <v>4</v>
      </c>
      <c r="F51" s="80"/>
      <c r="G51" s="80" t="s">
        <v>464</v>
      </c>
      <c r="H51" s="80">
        <v>1200</v>
      </c>
      <c r="I51" s="80">
        <v>800</v>
      </c>
      <c r="J51" s="80">
        <v>150</v>
      </c>
      <c r="K51" s="85">
        <v>22</v>
      </c>
      <c r="L51" s="80" t="s">
        <v>26</v>
      </c>
      <c r="M51" s="80"/>
    </row>
    <row r="52" spans="1:13" x14ac:dyDescent="0.35">
      <c r="A52" s="80"/>
      <c r="B52" s="80"/>
      <c r="C52" s="80"/>
      <c r="D52" s="80" t="s">
        <v>120</v>
      </c>
      <c r="E52" s="80" t="s">
        <v>125</v>
      </c>
      <c r="F52" s="80"/>
      <c r="G52" s="80" t="s">
        <v>230</v>
      </c>
      <c r="H52" s="80">
        <v>1204</v>
      </c>
      <c r="I52" s="80">
        <v>804</v>
      </c>
      <c r="J52" s="80">
        <v>94</v>
      </c>
      <c r="K52" s="85">
        <v>5.15</v>
      </c>
      <c r="L52" s="80" t="s">
        <v>26</v>
      </c>
      <c r="M52" s="80"/>
    </row>
    <row r="53" spans="1:13" x14ac:dyDescent="0.35">
      <c r="A53" s="80"/>
      <c r="B53" s="80"/>
      <c r="C53" s="80"/>
      <c r="D53" s="80" t="s">
        <v>121</v>
      </c>
      <c r="E53" s="80" t="s">
        <v>6</v>
      </c>
      <c r="F53" s="80"/>
      <c r="G53" s="80" t="s">
        <v>228</v>
      </c>
      <c r="H53" s="80">
        <v>1240</v>
      </c>
      <c r="I53" s="80">
        <v>835</v>
      </c>
      <c r="J53" s="80">
        <v>970</v>
      </c>
      <c r="K53" s="85">
        <v>85</v>
      </c>
      <c r="L53" s="80" t="s">
        <v>26</v>
      </c>
      <c r="M53" s="80"/>
    </row>
    <row r="54" spans="1:13" x14ac:dyDescent="0.35">
      <c r="A54" s="80"/>
      <c r="B54" s="80"/>
      <c r="C54" s="80"/>
      <c r="D54" s="80" t="s">
        <v>122</v>
      </c>
      <c r="E54" s="80" t="s">
        <v>129</v>
      </c>
      <c r="F54" s="80"/>
      <c r="G54" s="91" t="s">
        <v>231</v>
      </c>
      <c r="H54" s="88">
        <v>0</v>
      </c>
      <c r="I54" s="88">
        <v>0</v>
      </c>
      <c r="J54" s="88">
        <v>0</v>
      </c>
      <c r="K54" s="89">
        <v>0</v>
      </c>
      <c r="L54" s="91" t="s">
        <v>231</v>
      </c>
      <c r="M54" s="91" t="s">
        <v>231</v>
      </c>
    </row>
    <row r="55" spans="1:13" x14ac:dyDescent="0.35">
      <c r="A55" s="80"/>
      <c r="B55" s="80"/>
      <c r="C55" s="80"/>
      <c r="D55" s="80" t="s">
        <v>123</v>
      </c>
      <c r="E55" s="80" t="s">
        <v>177</v>
      </c>
      <c r="F55" s="80"/>
      <c r="G55" s="80" t="s">
        <v>663</v>
      </c>
      <c r="H55" s="80">
        <v>800</v>
      </c>
      <c r="I55" s="80">
        <v>600</v>
      </c>
      <c r="J55" s="80">
        <v>600</v>
      </c>
      <c r="K55" s="85">
        <v>46</v>
      </c>
      <c r="L55" s="80" t="s">
        <v>26</v>
      </c>
      <c r="M55" s="80"/>
    </row>
    <row r="56" spans="1:13" x14ac:dyDescent="0.35">
      <c r="A56" s="80"/>
      <c r="B56" s="80"/>
      <c r="C56" s="80"/>
      <c r="D56" s="80" t="s">
        <v>124</v>
      </c>
      <c r="E56" s="80" t="s">
        <v>632</v>
      </c>
      <c r="F56" s="80"/>
      <c r="G56" s="80" t="s">
        <v>664</v>
      </c>
      <c r="H56" s="80">
        <v>1000</v>
      </c>
      <c r="I56" s="80">
        <v>840</v>
      </c>
      <c r="J56" s="80">
        <v>600</v>
      </c>
      <c r="K56" s="85">
        <v>65</v>
      </c>
      <c r="L56" s="80" t="s">
        <v>26</v>
      </c>
      <c r="M56" s="80"/>
    </row>
    <row r="57" spans="1:13" x14ac:dyDescent="0.35">
      <c r="A57" s="80"/>
      <c r="B57" s="80"/>
      <c r="C57" s="80"/>
      <c r="D57" s="80" t="s">
        <v>149</v>
      </c>
      <c r="E57" s="80" t="s">
        <v>167</v>
      </c>
      <c r="F57" s="80"/>
      <c r="G57" s="80" t="s">
        <v>665</v>
      </c>
      <c r="H57" s="80">
        <v>1000</v>
      </c>
      <c r="I57" s="80">
        <v>840</v>
      </c>
      <c r="J57" s="80">
        <v>600</v>
      </c>
      <c r="K57" s="85">
        <v>70</v>
      </c>
      <c r="L57" s="80" t="s">
        <v>26</v>
      </c>
      <c r="M57" s="80"/>
    </row>
    <row r="58" spans="1:13" x14ac:dyDescent="0.35">
      <c r="A58" s="80"/>
      <c r="B58" s="80"/>
      <c r="C58" s="80"/>
      <c r="D58" s="80" t="s">
        <v>150</v>
      </c>
      <c r="E58" s="80" t="s">
        <v>168</v>
      </c>
      <c r="F58" s="80"/>
      <c r="G58" s="80" t="s">
        <v>666</v>
      </c>
      <c r="H58" s="80">
        <v>1200</v>
      </c>
      <c r="I58" s="80">
        <v>800</v>
      </c>
      <c r="J58" s="80">
        <v>500</v>
      </c>
      <c r="K58" s="85">
        <v>42</v>
      </c>
      <c r="L58" s="80" t="s">
        <v>26</v>
      </c>
      <c r="M58" s="80"/>
    </row>
    <row r="59" spans="1:13" x14ac:dyDescent="0.35">
      <c r="A59" s="80"/>
      <c r="B59" s="80"/>
      <c r="C59" s="80"/>
      <c r="D59" s="80" t="s">
        <v>151</v>
      </c>
      <c r="E59" s="80" t="s">
        <v>13</v>
      </c>
      <c r="F59" s="80"/>
      <c r="G59" s="80" t="s">
        <v>667</v>
      </c>
      <c r="H59" s="80">
        <v>1200</v>
      </c>
      <c r="I59" s="80">
        <v>800</v>
      </c>
      <c r="J59" s="80">
        <v>150</v>
      </c>
      <c r="K59" s="85">
        <v>22</v>
      </c>
      <c r="L59" s="80" t="s">
        <v>26</v>
      </c>
      <c r="M59" s="80"/>
    </row>
    <row r="60" spans="1:13" x14ac:dyDescent="0.35">
      <c r="A60" s="80"/>
      <c r="B60" s="80"/>
      <c r="C60" s="80"/>
      <c r="D60" s="80" t="s">
        <v>152</v>
      </c>
      <c r="E60" s="80" t="s">
        <v>169</v>
      </c>
      <c r="F60" s="80"/>
      <c r="G60" s="80" t="s">
        <v>668</v>
      </c>
      <c r="H60" s="80">
        <v>1200</v>
      </c>
      <c r="I60" s="80">
        <v>800</v>
      </c>
      <c r="J60" s="80">
        <v>150</v>
      </c>
      <c r="K60" s="85">
        <v>22</v>
      </c>
      <c r="L60" s="80" t="s">
        <v>26</v>
      </c>
      <c r="M60" s="80"/>
    </row>
    <row r="61" spans="1:13" x14ac:dyDescent="0.35">
      <c r="A61" s="80"/>
      <c r="B61" s="80"/>
      <c r="C61" s="80"/>
      <c r="D61" s="80" t="s">
        <v>153</v>
      </c>
      <c r="E61" s="80" t="s">
        <v>170</v>
      </c>
      <c r="F61" s="80"/>
      <c r="G61" s="80" t="s">
        <v>669</v>
      </c>
      <c r="H61" s="80">
        <v>1240</v>
      </c>
      <c r="I61" s="80">
        <v>835</v>
      </c>
      <c r="J61" s="80">
        <v>970</v>
      </c>
      <c r="K61" s="85">
        <v>85</v>
      </c>
      <c r="L61" s="80" t="s">
        <v>26</v>
      </c>
      <c r="M61" s="80"/>
    </row>
    <row r="62" spans="1:13" x14ac:dyDescent="0.35">
      <c r="A62" s="80"/>
      <c r="B62" s="80"/>
      <c r="C62" s="80"/>
      <c r="D62" s="80" t="s">
        <v>154</v>
      </c>
      <c r="E62" s="80" t="s">
        <v>171</v>
      </c>
      <c r="F62" s="80"/>
      <c r="G62" s="80" t="s">
        <v>670</v>
      </c>
      <c r="H62" s="80">
        <v>1240</v>
      </c>
      <c r="I62" s="80">
        <v>835</v>
      </c>
      <c r="J62" s="80">
        <v>970</v>
      </c>
      <c r="K62" s="85">
        <v>85</v>
      </c>
      <c r="L62" s="80" t="s">
        <v>26</v>
      </c>
      <c r="M62" s="80"/>
    </row>
    <row r="63" spans="1:13" x14ac:dyDescent="0.35">
      <c r="A63" s="80"/>
      <c r="B63" s="80"/>
      <c r="C63" s="80"/>
      <c r="D63" s="80" t="s">
        <v>155</v>
      </c>
      <c r="E63" s="80" t="s">
        <v>16</v>
      </c>
      <c r="F63" s="80"/>
      <c r="G63" s="80" t="s">
        <v>671</v>
      </c>
      <c r="H63" s="80">
        <v>1240</v>
      </c>
      <c r="I63" s="80">
        <v>835</v>
      </c>
      <c r="J63" s="80">
        <v>970</v>
      </c>
      <c r="K63" s="85">
        <v>85</v>
      </c>
      <c r="L63" s="80" t="s">
        <v>26</v>
      </c>
      <c r="M63" s="80"/>
    </row>
    <row r="64" spans="1:13" x14ac:dyDescent="0.35">
      <c r="A64" s="80"/>
      <c r="B64" s="80"/>
      <c r="C64" s="80"/>
      <c r="D64" s="80" t="s">
        <v>156</v>
      </c>
      <c r="E64" s="80" t="s">
        <v>172</v>
      </c>
      <c r="F64" s="80"/>
      <c r="G64" s="80" t="s">
        <v>672</v>
      </c>
      <c r="H64" s="80">
        <v>1200</v>
      </c>
      <c r="I64" s="80">
        <v>800</v>
      </c>
      <c r="J64" s="80">
        <v>15</v>
      </c>
      <c r="K64" s="85">
        <v>5.15</v>
      </c>
      <c r="L64" s="80" t="s">
        <v>26</v>
      </c>
      <c r="M64" s="80"/>
    </row>
    <row r="65" spans="1:13" x14ac:dyDescent="0.35">
      <c r="A65" s="80"/>
      <c r="B65" s="80"/>
      <c r="C65" s="80"/>
      <c r="D65" s="80" t="s">
        <v>157</v>
      </c>
      <c r="E65" s="80" t="s">
        <v>17</v>
      </c>
      <c r="F65" s="80"/>
      <c r="G65" s="91" t="s">
        <v>231</v>
      </c>
      <c r="H65" s="88">
        <v>0</v>
      </c>
      <c r="I65" s="88">
        <v>0</v>
      </c>
      <c r="J65" s="88">
        <v>0</v>
      </c>
      <c r="K65" s="89">
        <v>0</v>
      </c>
      <c r="L65" s="91" t="s">
        <v>231</v>
      </c>
      <c r="M65" s="91" t="s">
        <v>231</v>
      </c>
    </row>
    <row r="66" spans="1:13" x14ac:dyDescent="0.35">
      <c r="A66" s="80"/>
      <c r="B66" s="80"/>
      <c r="C66" s="80"/>
      <c r="D66" s="80" t="s">
        <v>158</v>
      </c>
      <c r="E66" s="80" t="s">
        <v>173</v>
      </c>
      <c r="F66" s="80"/>
      <c r="G66" s="80" t="s">
        <v>244</v>
      </c>
      <c r="H66" s="80">
        <v>1000</v>
      </c>
      <c r="I66" s="80">
        <v>800</v>
      </c>
      <c r="J66" s="80">
        <v>600</v>
      </c>
      <c r="K66" s="85">
        <v>60</v>
      </c>
      <c r="L66" s="80" t="s">
        <v>26</v>
      </c>
      <c r="M66" s="80"/>
    </row>
    <row r="67" spans="1:13" x14ac:dyDescent="0.35">
      <c r="A67" s="80"/>
      <c r="B67" s="80"/>
      <c r="C67" s="80"/>
      <c r="D67" s="80" t="s">
        <v>159</v>
      </c>
      <c r="E67" s="80" t="s">
        <v>18</v>
      </c>
      <c r="F67" s="80"/>
      <c r="G67" s="80" t="s">
        <v>234</v>
      </c>
      <c r="H67" s="80">
        <v>1000</v>
      </c>
      <c r="I67" s="80">
        <v>840</v>
      </c>
      <c r="J67" s="80">
        <v>600</v>
      </c>
      <c r="K67" s="85">
        <v>77</v>
      </c>
      <c r="L67" s="80" t="s">
        <v>26</v>
      </c>
      <c r="M67" s="80"/>
    </row>
    <row r="68" spans="1:13" x14ac:dyDescent="0.35">
      <c r="A68" s="80"/>
      <c r="B68" s="80"/>
      <c r="C68" s="80"/>
      <c r="D68" s="80" t="s">
        <v>160</v>
      </c>
      <c r="E68" s="80" t="s">
        <v>174</v>
      </c>
      <c r="F68" s="80"/>
      <c r="G68" s="80" t="s">
        <v>235</v>
      </c>
      <c r="H68" s="80">
        <v>1120</v>
      </c>
      <c r="I68" s="80">
        <v>790</v>
      </c>
      <c r="J68" s="80">
        <v>60</v>
      </c>
      <c r="K68" s="85">
        <v>4</v>
      </c>
      <c r="L68" s="80" t="s">
        <v>26</v>
      </c>
      <c r="M68" s="80"/>
    </row>
    <row r="69" spans="1:13" x14ac:dyDescent="0.35">
      <c r="A69" s="80"/>
      <c r="B69" s="80"/>
      <c r="C69" s="80"/>
      <c r="D69" s="80" t="s">
        <v>161</v>
      </c>
      <c r="E69" s="80" t="s">
        <v>14</v>
      </c>
      <c r="F69" s="80"/>
      <c r="G69" s="80" t="s">
        <v>233</v>
      </c>
      <c r="H69" s="80">
        <v>1200</v>
      </c>
      <c r="I69" s="80">
        <v>500</v>
      </c>
      <c r="J69" s="80">
        <v>570</v>
      </c>
      <c r="K69" s="85">
        <v>42</v>
      </c>
      <c r="L69" s="80" t="s">
        <v>26</v>
      </c>
      <c r="M69" s="80"/>
    </row>
    <row r="70" spans="1:13" x14ac:dyDescent="0.35">
      <c r="A70" s="80"/>
      <c r="B70" s="80"/>
      <c r="C70" s="80"/>
      <c r="D70" s="80" t="s">
        <v>162</v>
      </c>
      <c r="E70" s="80" t="s">
        <v>175</v>
      </c>
      <c r="F70" s="80"/>
      <c r="G70" s="80" t="s">
        <v>232</v>
      </c>
      <c r="H70" s="80">
        <v>1240</v>
      </c>
      <c r="I70" s="80">
        <v>835</v>
      </c>
      <c r="J70" s="80">
        <v>970</v>
      </c>
      <c r="K70" s="85">
        <v>85</v>
      </c>
      <c r="L70" s="80" t="s">
        <v>26</v>
      </c>
      <c r="M70" s="80"/>
    </row>
    <row r="71" spans="1:13" x14ac:dyDescent="0.35">
      <c r="A71" s="80"/>
      <c r="B71" s="80"/>
      <c r="C71" s="80"/>
      <c r="D71" s="80" t="s">
        <v>163</v>
      </c>
      <c r="E71" s="80" t="s">
        <v>15</v>
      </c>
      <c r="F71" s="80"/>
      <c r="G71" s="80" t="s">
        <v>236</v>
      </c>
      <c r="H71" s="80">
        <v>1200</v>
      </c>
      <c r="I71" s="80">
        <v>800</v>
      </c>
      <c r="J71" s="80">
        <v>15</v>
      </c>
      <c r="K71" s="85">
        <v>5.15</v>
      </c>
      <c r="L71" s="80" t="s">
        <v>26</v>
      </c>
      <c r="M71" s="80"/>
    </row>
    <row r="72" spans="1:13" x14ac:dyDescent="0.35">
      <c r="A72" s="80"/>
      <c r="B72" s="80"/>
      <c r="C72" s="80"/>
      <c r="D72" s="80" t="s">
        <v>164</v>
      </c>
      <c r="E72" s="80" t="s">
        <v>176</v>
      </c>
      <c r="F72" s="80"/>
      <c r="G72" s="80" t="s">
        <v>238</v>
      </c>
      <c r="H72" s="80">
        <v>1200</v>
      </c>
      <c r="I72" s="80">
        <v>800</v>
      </c>
      <c r="J72" s="80">
        <v>120</v>
      </c>
      <c r="K72" s="85">
        <v>47</v>
      </c>
      <c r="L72" s="80" t="s">
        <v>26</v>
      </c>
      <c r="M72" s="80"/>
    </row>
    <row r="73" spans="1:13" x14ac:dyDescent="0.35">
      <c r="A73" s="80"/>
      <c r="B73" s="80"/>
      <c r="C73" s="80"/>
      <c r="D73" s="80" t="s">
        <v>165</v>
      </c>
      <c r="E73" s="80" t="s">
        <v>178</v>
      </c>
      <c r="F73" s="80"/>
      <c r="G73" s="80" t="s">
        <v>237</v>
      </c>
      <c r="H73" s="80">
        <v>1200</v>
      </c>
      <c r="I73" s="80">
        <v>800</v>
      </c>
      <c r="J73" s="80">
        <v>150</v>
      </c>
      <c r="K73" s="85">
        <v>22</v>
      </c>
      <c r="L73" s="80" t="s">
        <v>26</v>
      </c>
      <c r="M73" s="80"/>
    </row>
    <row r="74" spans="1:13" x14ac:dyDescent="0.35">
      <c r="A74" s="80"/>
      <c r="B74" s="80"/>
      <c r="C74" s="80"/>
      <c r="D74" s="80" t="s">
        <v>166</v>
      </c>
      <c r="E74" s="80" t="s">
        <v>633</v>
      </c>
      <c r="F74" s="80"/>
      <c r="G74" s="80" t="s">
        <v>240</v>
      </c>
      <c r="H74" s="80">
        <v>1200</v>
      </c>
      <c r="I74" s="80">
        <v>1000</v>
      </c>
      <c r="J74" s="80">
        <v>152</v>
      </c>
      <c r="K74" s="85">
        <v>68</v>
      </c>
      <c r="L74" s="80" t="s">
        <v>241</v>
      </c>
      <c r="M74" s="80"/>
    </row>
    <row r="75" spans="1:13" x14ac:dyDescent="0.35">
      <c r="A75" s="80"/>
      <c r="B75" s="80"/>
      <c r="C75" s="80"/>
      <c r="D75" s="80" t="s">
        <v>180</v>
      </c>
      <c r="E75" s="80" t="s">
        <v>193</v>
      </c>
      <c r="F75" s="80"/>
      <c r="G75" s="80" t="s">
        <v>246</v>
      </c>
      <c r="H75" s="80">
        <v>1200</v>
      </c>
      <c r="I75" s="80">
        <v>1000</v>
      </c>
      <c r="J75" s="80">
        <v>165</v>
      </c>
      <c r="K75" s="85">
        <v>48</v>
      </c>
      <c r="L75" s="80" t="s">
        <v>26</v>
      </c>
      <c r="M75" s="80"/>
    </row>
    <row r="76" spans="1:13" x14ac:dyDescent="0.35">
      <c r="A76" s="80"/>
      <c r="B76" s="80"/>
      <c r="C76" s="80"/>
      <c r="D76" s="80" t="s">
        <v>181</v>
      </c>
      <c r="E76" s="80" t="s">
        <v>194</v>
      </c>
      <c r="F76" s="80"/>
      <c r="G76" s="80" t="s">
        <v>242</v>
      </c>
      <c r="H76" s="80">
        <v>1204</v>
      </c>
      <c r="I76" s="80">
        <v>1006</v>
      </c>
      <c r="J76" s="80">
        <v>94</v>
      </c>
      <c r="K76" s="85">
        <v>7.8</v>
      </c>
      <c r="L76" s="80" t="s">
        <v>26</v>
      </c>
      <c r="M76" s="80"/>
    </row>
    <row r="77" spans="1:13" x14ac:dyDescent="0.35">
      <c r="A77" s="80"/>
      <c r="B77" s="80"/>
      <c r="C77" s="80"/>
      <c r="D77" s="80" t="s">
        <v>182</v>
      </c>
      <c r="E77" s="80" t="s">
        <v>33</v>
      </c>
      <c r="F77" s="80"/>
      <c r="G77" s="91" t="s">
        <v>231</v>
      </c>
      <c r="H77" s="88">
        <v>0</v>
      </c>
      <c r="I77" s="88">
        <v>0</v>
      </c>
      <c r="J77" s="88">
        <v>0</v>
      </c>
      <c r="K77" s="89">
        <v>0</v>
      </c>
      <c r="L77" s="91" t="s">
        <v>231</v>
      </c>
      <c r="M77" s="91" t="s">
        <v>231</v>
      </c>
    </row>
    <row r="78" spans="1:13" x14ac:dyDescent="0.35">
      <c r="A78" s="80"/>
      <c r="B78" s="80"/>
      <c r="C78" s="80"/>
      <c r="D78" s="80" t="s">
        <v>183</v>
      </c>
      <c r="E78" s="80" t="s">
        <v>184</v>
      </c>
      <c r="F78" s="80"/>
      <c r="G78" s="99" t="s">
        <v>525</v>
      </c>
      <c r="H78" s="80">
        <v>800</v>
      </c>
      <c r="I78" s="80">
        <v>500</v>
      </c>
      <c r="J78" s="80">
        <v>540</v>
      </c>
      <c r="K78" s="85">
        <v>30</v>
      </c>
      <c r="L78" s="80" t="s">
        <v>26</v>
      </c>
      <c r="M78" s="80"/>
    </row>
    <row r="79" spans="1:13" x14ac:dyDescent="0.35">
      <c r="A79" s="80"/>
      <c r="B79" s="80"/>
      <c r="C79" s="80"/>
      <c r="D79" s="80" t="s">
        <v>198</v>
      </c>
      <c r="E79" s="80" t="s">
        <v>31</v>
      </c>
      <c r="F79" s="80"/>
      <c r="G79" s="91" t="s">
        <v>231</v>
      </c>
      <c r="H79" s="88">
        <v>0</v>
      </c>
      <c r="I79" s="88">
        <v>0</v>
      </c>
      <c r="J79" s="88">
        <v>0</v>
      </c>
      <c r="K79" s="89">
        <v>0</v>
      </c>
      <c r="L79" s="91" t="s">
        <v>231</v>
      </c>
      <c r="M79" s="91" t="s">
        <v>231</v>
      </c>
    </row>
    <row r="80" spans="1:13" x14ac:dyDescent="0.35">
      <c r="A80" s="80"/>
      <c r="B80" s="80"/>
      <c r="C80" s="80"/>
      <c r="D80" s="80" t="s">
        <v>185</v>
      </c>
      <c r="E80" s="80" t="s">
        <v>191</v>
      </c>
      <c r="F80" s="80"/>
      <c r="G80" s="100" t="s">
        <v>582</v>
      </c>
      <c r="H80" s="101"/>
      <c r="I80" s="101"/>
      <c r="J80" s="101"/>
      <c r="K80" s="101"/>
      <c r="L80" s="101"/>
      <c r="M80" s="102"/>
    </row>
    <row r="81" spans="1:13" x14ac:dyDescent="0.35">
      <c r="A81" s="80"/>
      <c r="B81" s="80"/>
      <c r="C81" s="80"/>
      <c r="D81" s="80" t="s">
        <v>186</v>
      </c>
      <c r="E81" s="80" t="s">
        <v>342</v>
      </c>
      <c r="F81" s="80"/>
      <c r="G81" s="103" t="s">
        <v>577</v>
      </c>
      <c r="H81" s="104" t="s">
        <v>579</v>
      </c>
      <c r="I81" s="104" t="s">
        <v>580</v>
      </c>
      <c r="J81" s="104" t="s">
        <v>581</v>
      </c>
      <c r="K81" s="104" t="s">
        <v>578</v>
      </c>
      <c r="L81" s="102"/>
      <c r="M81" s="102"/>
    </row>
    <row r="82" spans="1:13" x14ac:dyDescent="0.35">
      <c r="A82" s="80"/>
      <c r="B82" s="80"/>
      <c r="C82" s="80"/>
      <c r="D82" s="80" t="s">
        <v>187</v>
      </c>
      <c r="E82" s="80" t="s">
        <v>190</v>
      </c>
      <c r="F82" s="80"/>
      <c r="G82" s="105"/>
      <c r="H82" s="95"/>
      <c r="I82" s="95"/>
      <c r="J82" s="95"/>
      <c r="K82" s="95"/>
      <c r="L82" s="95"/>
      <c r="M82" s="95"/>
    </row>
    <row r="83" spans="1:13" x14ac:dyDescent="0.35">
      <c r="A83" s="80"/>
      <c r="B83" s="80"/>
      <c r="C83" s="80"/>
      <c r="D83" s="80" t="s">
        <v>188</v>
      </c>
      <c r="E83" s="80" t="s">
        <v>340</v>
      </c>
      <c r="F83" s="80"/>
      <c r="G83" s="95"/>
      <c r="H83" s="95"/>
      <c r="I83" s="95"/>
      <c r="J83" s="95"/>
      <c r="K83" s="95"/>
      <c r="L83" s="95"/>
      <c r="M83" s="95"/>
    </row>
    <row r="84" spans="1:13" x14ac:dyDescent="0.35">
      <c r="A84" s="80"/>
      <c r="B84" s="80"/>
      <c r="C84" s="80"/>
      <c r="D84" s="80" t="s">
        <v>199</v>
      </c>
      <c r="E84" s="80" t="s">
        <v>200</v>
      </c>
      <c r="F84" s="80"/>
      <c r="G84" s="95"/>
      <c r="H84" s="95"/>
      <c r="I84" s="95"/>
      <c r="J84" s="95"/>
      <c r="K84" s="95"/>
      <c r="L84" s="95"/>
      <c r="M84" s="95"/>
    </row>
    <row r="85" spans="1:13" x14ac:dyDescent="0.35">
      <c r="A85" s="80"/>
      <c r="B85" s="80"/>
      <c r="C85" s="80"/>
      <c r="D85" s="80" t="s">
        <v>73</v>
      </c>
      <c r="E85" s="80" t="s">
        <v>201</v>
      </c>
      <c r="F85" s="80"/>
      <c r="G85" s="95"/>
      <c r="H85" s="95"/>
      <c r="I85" s="95"/>
      <c r="J85" s="95"/>
      <c r="K85" s="95"/>
      <c r="L85" s="95"/>
      <c r="M85" s="95"/>
    </row>
    <row r="86" spans="1:13" x14ac:dyDescent="0.35">
      <c r="A86" s="80"/>
      <c r="B86" s="80"/>
      <c r="C86" s="80"/>
      <c r="D86" s="80" t="s">
        <v>192</v>
      </c>
      <c r="E86" s="80" t="s">
        <v>196</v>
      </c>
      <c r="F86" s="80"/>
      <c r="G86" s="95"/>
      <c r="H86" s="95"/>
      <c r="I86" s="95"/>
      <c r="J86" s="95"/>
      <c r="K86" s="95"/>
      <c r="L86" s="95"/>
      <c r="M86" s="95"/>
    </row>
    <row r="87" spans="1:13" x14ac:dyDescent="0.35">
      <c r="A87" s="80"/>
      <c r="B87" s="80"/>
      <c r="C87" s="80"/>
      <c r="D87" s="80" t="s">
        <v>195</v>
      </c>
      <c r="E87" s="80" t="s">
        <v>197</v>
      </c>
      <c r="F87" s="80"/>
      <c r="G87" s="95"/>
      <c r="H87" s="95"/>
      <c r="I87" s="95"/>
      <c r="J87" s="95"/>
      <c r="K87" s="95"/>
      <c r="L87" s="95"/>
      <c r="M87" s="95"/>
    </row>
    <row r="88" spans="1:13" x14ac:dyDescent="0.35">
      <c r="A88" s="80"/>
      <c r="B88" s="80"/>
      <c r="C88" s="80"/>
      <c r="D88" s="80" t="s">
        <v>43</v>
      </c>
      <c r="E88" s="80" t="s">
        <v>34</v>
      </c>
      <c r="F88" s="80"/>
      <c r="G88" s="95"/>
      <c r="H88" s="95"/>
      <c r="I88" s="95"/>
      <c r="J88" s="95"/>
      <c r="K88" s="95"/>
      <c r="L88" s="95"/>
      <c r="M88" s="95"/>
    </row>
    <row r="89" spans="1:13" x14ac:dyDescent="0.35">
      <c r="A89" s="80"/>
      <c r="B89" s="80"/>
      <c r="C89" s="80"/>
      <c r="D89" s="80" t="s">
        <v>46</v>
      </c>
      <c r="E89" s="80" t="s">
        <v>225</v>
      </c>
      <c r="F89" s="80"/>
      <c r="G89" s="95"/>
      <c r="H89" s="95"/>
      <c r="I89" s="95"/>
      <c r="J89" s="95"/>
      <c r="K89" s="95"/>
      <c r="L89" s="95"/>
      <c r="M89" s="95"/>
    </row>
    <row r="90" spans="1:13" x14ac:dyDescent="0.35">
      <c r="A90" s="80"/>
      <c r="B90" s="80"/>
      <c r="C90" s="80"/>
      <c r="D90" s="80" t="s">
        <v>59</v>
      </c>
      <c r="E90" s="80" t="s">
        <v>203</v>
      </c>
      <c r="F90" s="80"/>
      <c r="G90" s="95"/>
      <c r="H90" s="95"/>
      <c r="I90" s="95"/>
      <c r="J90" s="95"/>
      <c r="K90" s="95"/>
      <c r="L90" s="95"/>
      <c r="M90" s="95"/>
    </row>
    <row r="91" spans="1:13" x14ac:dyDescent="0.35">
      <c r="A91" s="80"/>
      <c r="B91" s="80"/>
      <c r="C91" s="80"/>
      <c r="D91" s="80" t="s">
        <v>61</v>
      </c>
      <c r="E91" s="80" t="s">
        <v>191</v>
      </c>
      <c r="F91" s="80"/>
      <c r="G91" s="95"/>
      <c r="H91" s="95"/>
      <c r="I91" s="95"/>
      <c r="J91" s="95"/>
      <c r="K91" s="95"/>
      <c r="L91" s="95"/>
      <c r="M91" s="95"/>
    </row>
    <row r="92" spans="1:13" x14ac:dyDescent="0.35">
      <c r="A92" s="80"/>
      <c r="B92" s="80"/>
      <c r="C92" s="80"/>
      <c r="D92" s="80" t="s">
        <v>204</v>
      </c>
      <c r="E92" s="80" t="s">
        <v>205</v>
      </c>
      <c r="F92" s="80"/>
      <c r="G92" s="80"/>
      <c r="H92" s="80"/>
      <c r="I92" s="80"/>
      <c r="J92" s="80"/>
      <c r="K92" s="80"/>
      <c r="L92" s="80"/>
      <c r="M92" s="80"/>
    </row>
    <row r="93" spans="1:13" x14ac:dyDescent="0.35">
      <c r="A93" s="80"/>
      <c r="B93" s="80"/>
      <c r="C93" s="80"/>
      <c r="D93" s="80" t="s">
        <v>213</v>
      </c>
      <c r="E93" s="80" t="s">
        <v>208</v>
      </c>
      <c r="F93" s="80"/>
      <c r="G93" s="80"/>
      <c r="H93" s="80"/>
      <c r="I93" s="80"/>
      <c r="J93" s="80"/>
      <c r="K93" s="80"/>
      <c r="L93" s="80"/>
      <c r="M93" s="80"/>
    </row>
    <row r="94" spans="1:13" x14ac:dyDescent="0.35">
      <c r="A94" s="80"/>
      <c r="B94" s="80"/>
      <c r="C94" s="80"/>
      <c r="D94" s="80" t="s">
        <v>207</v>
      </c>
      <c r="E94" s="80" t="s">
        <v>209</v>
      </c>
      <c r="F94" s="80"/>
      <c r="G94" s="80"/>
      <c r="H94" s="80"/>
      <c r="I94" s="80"/>
      <c r="J94" s="80"/>
      <c r="K94" s="80"/>
      <c r="L94" s="80"/>
      <c r="M94" s="80"/>
    </row>
    <row r="95" spans="1:13" x14ac:dyDescent="0.35">
      <c r="A95" s="80"/>
      <c r="B95" s="80"/>
      <c r="C95" s="80"/>
      <c r="D95" s="80" t="s">
        <v>211</v>
      </c>
      <c r="E95" s="80" t="s">
        <v>39</v>
      </c>
      <c r="F95" s="80"/>
      <c r="G95" s="80"/>
      <c r="H95" s="80"/>
      <c r="I95" s="80"/>
      <c r="J95" s="80"/>
      <c r="K95" s="80"/>
      <c r="L95" s="80"/>
      <c r="M95" s="80"/>
    </row>
    <row r="96" spans="1:13" x14ac:dyDescent="0.35">
      <c r="A96" s="80"/>
      <c r="B96" s="80"/>
      <c r="C96" s="80"/>
      <c r="D96" s="80" t="s">
        <v>212</v>
      </c>
      <c r="E96" s="80" t="s">
        <v>210</v>
      </c>
      <c r="F96" s="80"/>
      <c r="G96" s="80"/>
      <c r="H96" s="80"/>
      <c r="I96" s="80"/>
      <c r="J96" s="80"/>
      <c r="K96" s="80"/>
      <c r="L96" s="80"/>
      <c r="M96" s="80"/>
    </row>
    <row r="97" spans="1:13" x14ac:dyDescent="0.35">
      <c r="A97" s="80"/>
      <c r="B97" s="80"/>
      <c r="C97" s="80"/>
      <c r="D97" s="80" t="s">
        <v>751</v>
      </c>
      <c r="E97" s="80" t="s">
        <v>757</v>
      </c>
      <c r="F97" s="80"/>
      <c r="G97" s="80"/>
      <c r="H97" s="80"/>
      <c r="I97" s="80"/>
      <c r="J97" s="80"/>
      <c r="K97" s="80"/>
      <c r="L97" s="80"/>
      <c r="M97" s="80"/>
    </row>
    <row r="98" spans="1:13" x14ac:dyDescent="0.35">
      <c r="A98" s="80"/>
      <c r="B98" s="80"/>
      <c r="C98" s="80"/>
      <c r="D98" s="80" t="s">
        <v>752</v>
      </c>
      <c r="E98" s="80" t="s">
        <v>762</v>
      </c>
      <c r="F98" s="80"/>
      <c r="G98" s="80"/>
      <c r="H98" s="80"/>
      <c r="I98" s="80"/>
      <c r="J98" s="80"/>
      <c r="K98" s="80"/>
      <c r="L98" s="80"/>
      <c r="M98" s="80"/>
    </row>
    <row r="99" spans="1:13" x14ac:dyDescent="0.35">
      <c r="A99" s="80"/>
      <c r="B99" s="80"/>
      <c r="C99" s="80"/>
      <c r="D99" s="80" t="s">
        <v>215</v>
      </c>
      <c r="E99" s="80" t="s">
        <v>214</v>
      </c>
      <c r="F99" s="80"/>
      <c r="G99" s="80"/>
      <c r="H99" s="80"/>
      <c r="I99" s="80"/>
      <c r="J99" s="80"/>
      <c r="K99" s="80"/>
      <c r="L99" s="80"/>
      <c r="M99" s="80"/>
    </row>
    <row r="100" spans="1:13" x14ac:dyDescent="0.35">
      <c r="A100" s="80"/>
      <c r="B100" s="80"/>
      <c r="C100" s="80"/>
      <c r="D100" s="80" t="s">
        <v>216</v>
      </c>
      <c r="E100" s="80" t="s">
        <v>217</v>
      </c>
      <c r="F100" s="80"/>
      <c r="G100" s="80"/>
      <c r="H100" s="80"/>
      <c r="I100" s="80"/>
      <c r="J100" s="80"/>
      <c r="K100" s="80"/>
      <c r="L100" s="80"/>
      <c r="M100" s="80"/>
    </row>
    <row r="101" spans="1:13" x14ac:dyDescent="0.35">
      <c r="A101" s="80"/>
      <c r="B101" s="80"/>
      <c r="C101" s="80"/>
      <c r="D101" s="80" t="s">
        <v>218</v>
      </c>
      <c r="E101" s="80" t="s">
        <v>220</v>
      </c>
      <c r="F101" s="80"/>
      <c r="G101" s="80"/>
      <c r="H101" s="80"/>
      <c r="I101" s="80"/>
      <c r="J101" s="80"/>
      <c r="K101" s="80"/>
      <c r="L101" s="80"/>
      <c r="M101" s="80"/>
    </row>
    <row r="102" spans="1:13" x14ac:dyDescent="0.35">
      <c r="A102" s="80"/>
      <c r="B102" s="80"/>
      <c r="C102" s="80"/>
      <c r="D102" s="80" t="s">
        <v>219</v>
      </c>
      <c r="E102" s="80" t="s">
        <v>742</v>
      </c>
      <c r="F102" s="80"/>
      <c r="G102" s="80"/>
      <c r="H102" s="80"/>
      <c r="I102" s="80"/>
      <c r="J102" s="80"/>
      <c r="K102" s="80"/>
      <c r="L102" s="80"/>
      <c r="M102" s="80"/>
    </row>
    <row r="103" spans="1:13" x14ac:dyDescent="0.35">
      <c r="A103" s="80"/>
      <c r="B103" s="80"/>
      <c r="C103" s="80"/>
      <c r="D103" s="80" t="s">
        <v>221</v>
      </c>
      <c r="E103" s="80" t="s">
        <v>223</v>
      </c>
      <c r="F103" s="80"/>
      <c r="G103" s="80"/>
      <c r="H103" s="80"/>
      <c r="I103" s="80"/>
      <c r="J103" s="80"/>
      <c r="K103" s="80"/>
      <c r="L103" s="80"/>
      <c r="M103" s="80"/>
    </row>
    <row r="104" spans="1:13" x14ac:dyDescent="0.35">
      <c r="A104" s="80"/>
      <c r="B104" s="80"/>
      <c r="C104" s="80"/>
      <c r="D104" s="80" t="s">
        <v>222</v>
      </c>
      <c r="E104" s="80" t="s">
        <v>224</v>
      </c>
      <c r="F104" s="80"/>
      <c r="G104" s="80"/>
      <c r="H104" s="80"/>
      <c r="I104" s="80"/>
      <c r="J104" s="80"/>
      <c r="K104" s="80"/>
      <c r="L104" s="80"/>
      <c r="M104" s="80"/>
    </row>
    <row r="105" spans="1:13" x14ac:dyDescent="0.35">
      <c r="A105" s="80"/>
      <c r="B105" s="80"/>
      <c r="C105" s="80"/>
      <c r="D105" s="80"/>
      <c r="E105" s="80"/>
      <c r="F105" s="80"/>
      <c r="G105" s="80"/>
      <c r="H105" s="80"/>
      <c r="I105" s="80"/>
      <c r="J105" s="80"/>
      <c r="K105" s="80"/>
      <c r="L105" s="80"/>
      <c r="M105" s="80"/>
    </row>
    <row r="106" spans="1:13" x14ac:dyDescent="0.35">
      <c r="A106" s="80"/>
      <c r="B106" s="80"/>
      <c r="C106" s="80"/>
      <c r="D106" s="80"/>
      <c r="E106" s="80"/>
      <c r="F106" s="80"/>
      <c r="G106" s="80"/>
      <c r="H106" s="80"/>
      <c r="I106" s="80"/>
      <c r="J106" s="80"/>
      <c r="K106" s="80"/>
      <c r="L106" s="80"/>
      <c r="M106" s="80"/>
    </row>
    <row r="107" spans="1:13" x14ac:dyDescent="0.35">
      <c r="A107" s="80"/>
      <c r="B107" s="80"/>
      <c r="C107" s="80"/>
      <c r="D107" s="95" t="s">
        <v>45</v>
      </c>
      <c r="E107" s="95" t="s">
        <v>694</v>
      </c>
      <c r="F107" s="80"/>
      <c r="G107" s="80"/>
      <c r="H107" s="80"/>
      <c r="I107" s="80"/>
      <c r="J107" s="80"/>
      <c r="K107" s="80"/>
      <c r="L107" s="80"/>
      <c r="M107" s="80"/>
    </row>
    <row r="108" spans="1:13" x14ac:dyDescent="0.35">
      <c r="A108" s="80"/>
      <c r="B108" s="80"/>
      <c r="C108" s="80"/>
      <c r="D108" s="95" t="s">
        <v>42</v>
      </c>
      <c r="E108" s="95" t="s">
        <v>77</v>
      </c>
      <c r="F108" s="80"/>
      <c r="G108" s="80"/>
      <c r="H108" s="80"/>
      <c r="I108" s="80"/>
      <c r="J108" s="80"/>
      <c r="K108" s="80"/>
      <c r="L108" s="80"/>
      <c r="M108" s="80"/>
    </row>
    <row r="109" spans="1:13" x14ac:dyDescent="0.35">
      <c r="A109" s="80"/>
      <c r="B109" s="80"/>
      <c r="C109" s="80"/>
      <c r="D109" s="95" t="s">
        <v>52</v>
      </c>
      <c r="E109" s="95" t="s">
        <v>465</v>
      </c>
      <c r="F109" s="80"/>
      <c r="G109" s="80"/>
      <c r="H109" s="80"/>
      <c r="I109" s="80"/>
      <c r="J109" s="80"/>
      <c r="K109" s="80"/>
      <c r="L109" s="80"/>
      <c r="M109" s="80"/>
    </row>
    <row r="110" spans="1:13" x14ac:dyDescent="0.35">
      <c r="A110" s="80"/>
      <c r="B110" s="80"/>
      <c r="C110" s="80"/>
      <c r="D110" s="95" t="s">
        <v>584</v>
      </c>
      <c r="E110" s="106" t="s">
        <v>517</v>
      </c>
      <c r="F110" s="80"/>
      <c r="G110" s="80"/>
      <c r="H110" s="80"/>
      <c r="I110" s="80"/>
      <c r="J110" s="80"/>
      <c r="K110" s="80"/>
      <c r="L110" s="80"/>
      <c r="M110" s="80"/>
    </row>
    <row r="111" spans="1:13" x14ac:dyDescent="0.35">
      <c r="A111" s="80"/>
      <c r="B111" s="80"/>
      <c r="C111" s="80"/>
      <c r="D111" s="95" t="s">
        <v>55</v>
      </c>
      <c r="E111" s="95" t="s">
        <v>518</v>
      </c>
      <c r="F111" s="80"/>
      <c r="G111" s="80"/>
      <c r="H111" s="80"/>
      <c r="I111" s="80"/>
      <c r="J111" s="80"/>
      <c r="K111" s="80"/>
      <c r="L111" s="80"/>
      <c r="M111" s="80"/>
    </row>
    <row r="112" spans="1:13" x14ac:dyDescent="0.35">
      <c r="A112" s="80"/>
      <c r="B112" s="80"/>
      <c r="C112" s="80"/>
      <c r="D112" s="95" t="s">
        <v>58</v>
      </c>
      <c r="E112" s="95" t="s">
        <v>346</v>
      </c>
      <c r="F112" s="80"/>
      <c r="G112" s="80"/>
      <c r="H112" s="80"/>
      <c r="I112" s="80"/>
      <c r="J112" s="80"/>
      <c r="K112" s="80"/>
      <c r="L112" s="80"/>
      <c r="M112" s="80"/>
    </row>
    <row r="113" spans="1:13" x14ac:dyDescent="0.35">
      <c r="A113" s="80"/>
      <c r="B113" s="80"/>
      <c r="C113" s="80"/>
      <c r="D113" s="95"/>
      <c r="E113" s="95"/>
      <c r="F113" s="80"/>
      <c r="G113" s="80"/>
      <c r="H113" s="80"/>
      <c r="I113" s="80"/>
      <c r="J113" s="80"/>
      <c r="K113" s="80"/>
      <c r="L113" s="80"/>
      <c r="M113" s="80"/>
    </row>
    <row r="114" spans="1:13" x14ac:dyDescent="0.35">
      <c r="A114" s="80"/>
      <c r="B114" s="80"/>
      <c r="C114" s="80"/>
      <c r="D114" s="80" t="s">
        <v>74</v>
      </c>
      <c r="E114" s="80" t="s">
        <v>1</v>
      </c>
      <c r="F114" s="80"/>
      <c r="G114" s="80"/>
      <c r="H114" s="80"/>
      <c r="I114" s="80"/>
      <c r="J114" s="80"/>
      <c r="K114" s="80"/>
      <c r="L114" s="80"/>
      <c r="M114" s="80"/>
    </row>
    <row r="115" spans="1:13" x14ac:dyDescent="0.35">
      <c r="A115" s="80"/>
      <c r="B115" s="80"/>
      <c r="C115" s="80"/>
      <c r="D115" s="80" t="s">
        <v>248</v>
      </c>
      <c r="E115" s="80" t="s">
        <v>293</v>
      </c>
      <c r="F115" s="80"/>
      <c r="G115" s="80"/>
      <c r="H115" s="80"/>
      <c r="I115" s="80"/>
      <c r="J115" s="80"/>
      <c r="K115" s="80"/>
      <c r="L115" s="80"/>
      <c r="M115" s="80"/>
    </row>
    <row r="116" spans="1:13" x14ac:dyDescent="0.35">
      <c r="A116" s="80"/>
      <c r="B116" s="80"/>
      <c r="C116" s="80"/>
      <c r="D116" s="80" t="s">
        <v>79</v>
      </c>
      <c r="E116" s="80" t="s">
        <v>98</v>
      </c>
      <c r="F116" s="80"/>
      <c r="G116" s="80"/>
      <c r="H116" s="80"/>
      <c r="I116" s="80"/>
      <c r="J116" s="80"/>
      <c r="K116" s="80"/>
      <c r="L116" s="80"/>
      <c r="M116" s="80"/>
    </row>
    <row r="117" spans="1:13" x14ac:dyDescent="0.35">
      <c r="A117" s="80"/>
      <c r="B117" s="80"/>
      <c r="C117" s="80"/>
      <c r="D117" s="80" t="s">
        <v>249</v>
      </c>
      <c r="E117" s="80" t="s">
        <v>294</v>
      </c>
      <c r="F117" s="80"/>
      <c r="G117" s="97"/>
      <c r="H117" s="80"/>
      <c r="I117" s="80"/>
      <c r="J117" s="80"/>
      <c r="K117" s="80"/>
      <c r="L117" s="80"/>
      <c r="M117" s="80"/>
    </row>
    <row r="118" spans="1:13" x14ac:dyDescent="0.35">
      <c r="A118" s="80"/>
      <c r="B118" s="80"/>
      <c r="C118" s="80"/>
      <c r="D118" s="80" t="s">
        <v>83</v>
      </c>
      <c r="E118" s="80" t="s">
        <v>131</v>
      </c>
      <c r="F118" s="80"/>
      <c r="G118" s="97"/>
      <c r="H118" s="80"/>
      <c r="I118" s="80"/>
      <c r="J118" s="80"/>
      <c r="K118" s="80"/>
      <c r="L118" s="80"/>
      <c r="M118" s="80"/>
    </row>
    <row r="119" spans="1:13" x14ac:dyDescent="0.35">
      <c r="A119" s="80"/>
      <c r="B119" s="80"/>
      <c r="C119" s="80"/>
      <c r="D119" s="80" t="s">
        <v>250</v>
      </c>
      <c r="E119" s="80" t="s">
        <v>295</v>
      </c>
      <c r="F119" s="80"/>
      <c r="G119" s="80"/>
      <c r="H119" s="80"/>
      <c r="I119" s="80"/>
      <c r="J119" s="80"/>
      <c r="K119" s="80"/>
      <c r="L119" s="80"/>
      <c r="M119" s="80"/>
    </row>
    <row r="120" spans="1:13" x14ac:dyDescent="0.35">
      <c r="A120" s="80"/>
      <c r="B120" s="80"/>
      <c r="C120" s="80"/>
      <c r="D120" s="80" t="s">
        <v>85</v>
      </c>
      <c r="E120" s="80" t="s">
        <v>133</v>
      </c>
      <c r="F120" s="80"/>
      <c r="G120" s="80"/>
      <c r="H120" s="80"/>
      <c r="I120" s="80"/>
      <c r="J120" s="80"/>
      <c r="K120" s="80"/>
      <c r="L120" s="80"/>
      <c r="M120" s="80"/>
    </row>
    <row r="121" spans="1:13" x14ac:dyDescent="0.35">
      <c r="A121" s="80"/>
      <c r="B121" s="80"/>
      <c r="C121" s="80"/>
      <c r="D121" s="80" t="s">
        <v>251</v>
      </c>
      <c r="E121" s="80" t="s">
        <v>296</v>
      </c>
      <c r="F121" s="80"/>
      <c r="G121" s="80"/>
      <c r="H121" s="80"/>
      <c r="I121" s="80"/>
      <c r="J121" s="80"/>
      <c r="K121" s="80"/>
      <c r="L121" s="80"/>
      <c r="M121" s="80"/>
    </row>
    <row r="122" spans="1:13" x14ac:dyDescent="0.35">
      <c r="A122" s="80"/>
      <c r="B122" s="80"/>
      <c r="C122" s="80"/>
      <c r="D122" s="80" t="s">
        <v>87</v>
      </c>
      <c r="E122" s="80" t="s">
        <v>135</v>
      </c>
      <c r="F122" s="80"/>
      <c r="G122" s="80"/>
      <c r="H122" s="80"/>
      <c r="I122" s="80"/>
      <c r="J122" s="80"/>
      <c r="K122" s="80"/>
      <c r="L122" s="80"/>
      <c r="M122" s="80"/>
    </row>
    <row r="123" spans="1:13" x14ac:dyDescent="0.35">
      <c r="A123" s="80"/>
      <c r="B123" s="80"/>
      <c r="C123" s="80"/>
      <c r="D123" s="80" t="s">
        <v>252</v>
      </c>
      <c r="E123" s="80" t="s">
        <v>297</v>
      </c>
      <c r="F123" s="80"/>
      <c r="G123" s="80"/>
      <c r="H123" s="80"/>
      <c r="I123" s="80"/>
      <c r="J123" s="80"/>
      <c r="K123" s="80"/>
      <c r="L123" s="80"/>
      <c r="M123" s="80"/>
    </row>
    <row r="124" spans="1:13" x14ac:dyDescent="0.35">
      <c r="A124" s="80"/>
      <c r="B124" s="80"/>
      <c r="C124" s="80"/>
      <c r="D124" s="80" t="s">
        <v>81</v>
      </c>
      <c r="E124" s="80" t="s">
        <v>82</v>
      </c>
      <c r="F124" s="80"/>
      <c r="G124" s="80"/>
      <c r="H124" s="80"/>
      <c r="I124" s="80"/>
      <c r="J124" s="80"/>
      <c r="K124" s="80"/>
      <c r="L124" s="80"/>
      <c r="M124" s="80"/>
    </row>
    <row r="125" spans="1:13" x14ac:dyDescent="0.35">
      <c r="A125" s="80"/>
      <c r="B125" s="80"/>
      <c r="C125" s="80"/>
      <c r="D125" s="80" t="s">
        <v>253</v>
      </c>
      <c r="E125" s="80" t="s">
        <v>298</v>
      </c>
      <c r="F125" s="80"/>
      <c r="G125" s="80"/>
      <c r="H125" s="80"/>
      <c r="I125" s="80"/>
      <c r="J125" s="80"/>
      <c r="K125" s="80"/>
      <c r="L125" s="80"/>
      <c r="M125" s="80"/>
    </row>
    <row r="126" spans="1:13" x14ac:dyDescent="0.35">
      <c r="A126" s="80"/>
      <c r="B126" s="80"/>
      <c r="C126" s="80"/>
      <c r="D126" s="80" t="s">
        <v>90</v>
      </c>
      <c r="E126" s="80" t="s">
        <v>137</v>
      </c>
      <c r="F126" s="80"/>
      <c r="G126" s="80"/>
      <c r="H126" s="80"/>
      <c r="I126" s="80"/>
      <c r="J126" s="80"/>
      <c r="K126" s="80"/>
      <c r="L126" s="80"/>
      <c r="M126" s="80"/>
    </row>
    <row r="127" spans="1:13" x14ac:dyDescent="0.35">
      <c r="A127" s="80"/>
      <c r="B127" s="80"/>
      <c r="C127" s="80"/>
      <c r="D127" s="80" t="s">
        <v>254</v>
      </c>
      <c r="E127" s="80" t="s">
        <v>299</v>
      </c>
      <c r="F127" s="80"/>
      <c r="G127" s="80"/>
      <c r="H127" s="80"/>
      <c r="I127" s="80"/>
      <c r="J127" s="80"/>
      <c r="K127" s="80"/>
      <c r="L127" s="80"/>
      <c r="M127" s="80"/>
    </row>
    <row r="128" spans="1:13" x14ac:dyDescent="0.35">
      <c r="A128" s="80"/>
      <c r="B128" s="80"/>
      <c r="C128" s="80"/>
      <c r="D128" s="80" t="s">
        <v>92</v>
      </c>
      <c r="E128" s="80" t="s">
        <v>139</v>
      </c>
      <c r="F128" s="80"/>
      <c r="G128" s="80"/>
      <c r="H128" s="80"/>
      <c r="I128" s="80"/>
      <c r="J128" s="80"/>
      <c r="K128" s="80"/>
      <c r="L128" s="80"/>
      <c r="M128" s="80"/>
    </row>
    <row r="129" spans="1:13" x14ac:dyDescent="0.35">
      <c r="A129" s="80"/>
      <c r="B129" s="80"/>
      <c r="C129" s="80"/>
      <c r="D129" s="80" t="s">
        <v>255</v>
      </c>
      <c r="E129" s="80" t="s">
        <v>300</v>
      </c>
      <c r="F129" s="80"/>
      <c r="G129" s="80"/>
      <c r="H129" s="80"/>
      <c r="I129" s="80"/>
      <c r="J129" s="80"/>
      <c r="K129" s="80"/>
      <c r="L129" s="80"/>
      <c r="M129" s="80"/>
    </row>
    <row r="130" spans="1:13" x14ac:dyDescent="0.35">
      <c r="A130" s="80"/>
      <c r="B130" s="80"/>
      <c r="C130" s="80"/>
      <c r="D130" s="80" t="s">
        <v>94</v>
      </c>
      <c r="E130" s="80" t="s">
        <v>141</v>
      </c>
      <c r="F130" s="80"/>
      <c r="G130" s="80"/>
      <c r="H130" s="80"/>
      <c r="I130" s="80"/>
      <c r="J130" s="80"/>
      <c r="K130" s="80"/>
      <c r="L130" s="80"/>
      <c r="M130" s="80"/>
    </row>
    <row r="131" spans="1:13" x14ac:dyDescent="0.35">
      <c r="A131" s="80"/>
      <c r="B131" s="80"/>
      <c r="C131" s="80"/>
      <c r="D131" s="80" t="s">
        <v>256</v>
      </c>
      <c r="E131" s="80" t="s">
        <v>301</v>
      </c>
      <c r="F131" s="80"/>
      <c r="G131" s="80"/>
      <c r="H131" s="80"/>
      <c r="I131" s="80"/>
      <c r="J131" s="80"/>
      <c r="K131" s="80"/>
      <c r="L131" s="80"/>
      <c r="M131" s="80"/>
    </row>
    <row r="132" spans="1:13" x14ac:dyDescent="0.35">
      <c r="A132" s="80"/>
      <c r="B132" s="80"/>
      <c r="C132" s="80"/>
      <c r="D132" s="80" t="s">
        <v>96</v>
      </c>
      <c r="E132" s="80" t="s">
        <v>143</v>
      </c>
      <c r="F132" s="80"/>
      <c r="G132" s="80"/>
      <c r="H132" s="80"/>
      <c r="I132" s="80"/>
      <c r="J132" s="80"/>
      <c r="K132" s="80"/>
      <c r="L132" s="80"/>
      <c r="M132" s="80"/>
    </row>
    <row r="133" spans="1:13" x14ac:dyDescent="0.35">
      <c r="A133" s="80"/>
      <c r="B133" s="80"/>
      <c r="C133" s="80"/>
      <c r="D133" s="80" t="s">
        <v>257</v>
      </c>
      <c r="E133" s="80" t="s">
        <v>302</v>
      </c>
      <c r="F133" s="80"/>
      <c r="G133" s="80"/>
      <c r="H133" s="80"/>
      <c r="I133" s="80"/>
      <c r="J133" s="80"/>
      <c r="K133" s="80"/>
      <c r="L133" s="80"/>
      <c r="M133" s="80"/>
    </row>
    <row r="134" spans="1:13" x14ac:dyDescent="0.35">
      <c r="A134" s="80"/>
      <c r="B134" s="80"/>
      <c r="C134" s="80"/>
      <c r="D134" s="80" t="s">
        <v>99</v>
      </c>
      <c r="E134" s="80" t="s">
        <v>2</v>
      </c>
      <c r="F134" s="80"/>
      <c r="G134" s="80"/>
      <c r="H134" s="80"/>
      <c r="I134" s="80"/>
      <c r="J134" s="80"/>
      <c r="K134" s="80"/>
      <c r="L134" s="80"/>
      <c r="M134" s="80"/>
    </row>
    <row r="135" spans="1:13" x14ac:dyDescent="0.35">
      <c r="A135" s="80"/>
      <c r="B135" s="80"/>
      <c r="C135" s="80"/>
      <c r="D135" s="80" t="s">
        <v>258</v>
      </c>
      <c r="E135" s="80" t="s">
        <v>303</v>
      </c>
      <c r="F135" s="80"/>
      <c r="G135" s="80"/>
      <c r="H135" s="80"/>
      <c r="I135" s="80"/>
      <c r="J135" s="80"/>
      <c r="K135" s="80"/>
      <c r="L135" s="80"/>
      <c r="M135" s="80"/>
    </row>
    <row r="136" spans="1:13" x14ac:dyDescent="0.35">
      <c r="A136" s="80"/>
      <c r="B136" s="80"/>
      <c r="C136" s="80"/>
      <c r="D136" s="80" t="s">
        <v>101</v>
      </c>
      <c r="E136" s="80" t="s">
        <v>32</v>
      </c>
      <c r="F136" s="80"/>
      <c r="G136" s="80"/>
      <c r="H136" s="80"/>
      <c r="I136" s="80"/>
      <c r="J136" s="80"/>
      <c r="K136" s="80"/>
      <c r="L136" s="80"/>
      <c r="M136" s="80"/>
    </row>
    <row r="137" spans="1:13" x14ac:dyDescent="0.35">
      <c r="A137" s="80"/>
      <c r="B137" s="80"/>
      <c r="C137" s="80"/>
      <c r="D137" s="80" t="s">
        <v>259</v>
      </c>
      <c r="E137" s="80" t="s">
        <v>304</v>
      </c>
      <c r="F137" s="80"/>
      <c r="G137" s="80"/>
      <c r="H137" s="80"/>
      <c r="I137" s="80"/>
      <c r="J137" s="80"/>
      <c r="K137" s="80"/>
      <c r="L137" s="80"/>
      <c r="M137" s="80"/>
    </row>
    <row r="138" spans="1:13" x14ac:dyDescent="0.35">
      <c r="A138" s="80"/>
      <c r="B138" s="80"/>
      <c r="C138" s="80"/>
      <c r="D138" s="80" t="s">
        <v>105</v>
      </c>
      <c r="E138" s="80" t="s">
        <v>107</v>
      </c>
      <c r="F138" s="80"/>
      <c r="G138" s="80"/>
      <c r="H138" s="80"/>
      <c r="I138" s="80"/>
      <c r="J138" s="80"/>
      <c r="K138" s="80"/>
      <c r="L138" s="80"/>
      <c r="M138" s="80"/>
    </row>
    <row r="139" spans="1:13" x14ac:dyDescent="0.35">
      <c r="A139" s="80"/>
      <c r="B139" s="80"/>
      <c r="C139" s="80"/>
      <c r="D139" s="80" t="s">
        <v>260</v>
      </c>
      <c r="E139" s="80" t="s">
        <v>305</v>
      </c>
      <c r="F139" s="80"/>
      <c r="G139" s="80"/>
      <c r="H139" s="80"/>
      <c r="I139" s="80"/>
      <c r="J139" s="80"/>
      <c r="K139" s="80"/>
      <c r="L139" s="80"/>
      <c r="M139" s="80"/>
    </row>
    <row r="140" spans="1:13" x14ac:dyDescent="0.35">
      <c r="A140" s="80"/>
      <c r="B140" s="80"/>
      <c r="C140" s="80"/>
      <c r="D140" s="80" t="s">
        <v>109</v>
      </c>
      <c r="E140" s="80" t="s">
        <v>3</v>
      </c>
      <c r="F140" s="80"/>
      <c r="G140" s="80"/>
      <c r="H140" s="80"/>
      <c r="I140" s="80"/>
      <c r="J140" s="80"/>
      <c r="K140" s="80"/>
      <c r="L140" s="80"/>
      <c r="M140" s="80"/>
    </row>
    <row r="141" spans="1:13" x14ac:dyDescent="0.35">
      <c r="A141" s="80"/>
      <c r="B141" s="80"/>
      <c r="C141" s="80"/>
      <c r="D141" s="80" t="s">
        <v>261</v>
      </c>
      <c r="E141" s="80" t="s">
        <v>306</v>
      </c>
      <c r="F141" s="80"/>
      <c r="G141" s="80"/>
      <c r="H141" s="80"/>
      <c r="I141" s="80"/>
      <c r="J141" s="80"/>
      <c r="K141" s="80"/>
      <c r="L141" s="80"/>
      <c r="M141" s="80"/>
    </row>
    <row r="142" spans="1:13" x14ac:dyDescent="0.35">
      <c r="A142" s="80"/>
      <c r="B142" s="80"/>
      <c r="C142" s="80"/>
      <c r="D142" s="80" t="s">
        <v>111</v>
      </c>
      <c r="E142" s="80" t="s">
        <v>5</v>
      </c>
      <c r="F142" s="80"/>
      <c r="G142" s="80"/>
      <c r="H142" s="80"/>
      <c r="I142" s="80"/>
      <c r="J142" s="80"/>
      <c r="K142" s="80"/>
      <c r="L142" s="80"/>
      <c r="M142" s="80"/>
    </row>
    <row r="143" spans="1:13" x14ac:dyDescent="0.35">
      <c r="A143" s="80"/>
      <c r="B143" s="80"/>
      <c r="C143" s="80"/>
      <c r="D143" s="80" t="s">
        <v>262</v>
      </c>
      <c r="E143" s="80" t="s">
        <v>307</v>
      </c>
      <c r="F143" s="80"/>
      <c r="G143" s="80"/>
      <c r="H143" s="80"/>
      <c r="I143" s="80"/>
      <c r="J143" s="80"/>
      <c r="K143" s="80"/>
      <c r="L143" s="80"/>
      <c r="M143" s="80"/>
    </row>
    <row r="144" spans="1:13" x14ac:dyDescent="0.35">
      <c r="A144" s="80"/>
      <c r="B144" s="80"/>
      <c r="C144" s="80"/>
      <c r="D144" s="80" t="s">
        <v>113</v>
      </c>
      <c r="E144" s="80" t="s">
        <v>8</v>
      </c>
      <c r="F144" s="80"/>
      <c r="G144" s="80"/>
      <c r="H144" s="80"/>
      <c r="I144" s="80"/>
      <c r="J144" s="80"/>
      <c r="K144" s="80"/>
      <c r="L144" s="80"/>
      <c r="M144" s="80"/>
    </row>
    <row r="145" spans="1:13" x14ac:dyDescent="0.35">
      <c r="A145" s="80"/>
      <c r="B145" s="80"/>
      <c r="C145" s="80"/>
      <c r="D145" s="80" t="s">
        <v>263</v>
      </c>
      <c r="E145" s="80" t="s">
        <v>308</v>
      </c>
      <c r="F145" s="80"/>
      <c r="G145" s="80"/>
      <c r="H145" s="80"/>
      <c r="I145" s="80"/>
      <c r="J145" s="80"/>
      <c r="K145" s="80"/>
      <c r="L145" s="80"/>
      <c r="M145" s="80"/>
    </row>
    <row r="146" spans="1:13" x14ac:dyDescent="0.35">
      <c r="A146" s="80"/>
      <c r="B146" s="80"/>
      <c r="C146" s="80"/>
      <c r="D146" s="80" t="s">
        <v>115</v>
      </c>
      <c r="E146" s="80" t="s">
        <v>9</v>
      </c>
      <c r="F146" s="80"/>
      <c r="G146" s="80"/>
      <c r="H146" s="80"/>
      <c r="I146" s="80"/>
      <c r="J146" s="80"/>
      <c r="K146" s="80"/>
      <c r="L146" s="80"/>
      <c r="M146" s="80"/>
    </row>
    <row r="147" spans="1:13" x14ac:dyDescent="0.35">
      <c r="A147" s="80"/>
      <c r="B147" s="80"/>
      <c r="C147" s="80"/>
      <c r="D147" s="80" t="s">
        <v>264</v>
      </c>
      <c r="E147" s="80" t="s">
        <v>309</v>
      </c>
      <c r="F147" s="80"/>
      <c r="G147" s="80"/>
      <c r="H147" s="80"/>
      <c r="I147" s="80"/>
      <c r="J147" s="80"/>
      <c r="K147" s="80"/>
      <c r="L147" s="80"/>
      <c r="M147" s="80"/>
    </row>
    <row r="148" spans="1:13" x14ac:dyDescent="0.35">
      <c r="A148" s="80"/>
      <c r="B148" s="80"/>
      <c r="C148" s="80"/>
      <c r="D148" s="80" t="s">
        <v>117</v>
      </c>
      <c r="E148" s="80" t="s">
        <v>12</v>
      </c>
      <c r="F148" s="80"/>
      <c r="G148" s="80"/>
      <c r="H148" s="80"/>
      <c r="I148" s="80"/>
      <c r="J148" s="80"/>
      <c r="K148" s="80"/>
      <c r="L148" s="80"/>
      <c r="M148" s="80"/>
    </row>
    <row r="149" spans="1:13" x14ac:dyDescent="0.35">
      <c r="A149" s="80"/>
      <c r="B149" s="80"/>
      <c r="C149" s="80"/>
      <c r="D149" s="80" t="s">
        <v>265</v>
      </c>
      <c r="E149" s="80" t="s">
        <v>310</v>
      </c>
      <c r="F149" s="80"/>
      <c r="G149" s="80"/>
      <c r="H149" s="80"/>
      <c r="I149" s="80"/>
      <c r="J149" s="80"/>
      <c r="K149" s="80"/>
      <c r="L149" s="80"/>
      <c r="M149" s="80"/>
    </row>
    <row r="150" spans="1:13" x14ac:dyDescent="0.35">
      <c r="A150" s="80"/>
      <c r="B150" s="80"/>
      <c r="C150" s="80"/>
      <c r="D150" s="80" t="s">
        <v>119</v>
      </c>
      <c r="E150" s="80" t="s">
        <v>4</v>
      </c>
      <c r="F150" s="80"/>
      <c r="G150" s="80"/>
      <c r="H150" s="80"/>
      <c r="I150" s="80"/>
      <c r="J150" s="80"/>
      <c r="K150" s="80"/>
      <c r="L150" s="80"/>
      <c r="M150" s="80"/>
    </row>
    <row r="151" spans="1:13" x14ac:dyDescent="0.35">
      <c r="A151" s="80"/>
      <c r="B151" s="80"/>
      <c r="C151" s="80"/>
      <c r="D151" s="80" t="s">
        <v>266</v>
      </c>
      <c r="E151" s="80" t="s">
        <v>311</v>
      </c>
      <c r="F151" s="80"/>
      <c r="G151" s="80"/>
      <c r="H151" s="80"/>
      <c r="I151" s="80"/>
      <c r="J151" s="80"/>
      <c r="K151" s="80"/>
      <c r="L151" s="80"/>
      <c r="M151" s="80"/>
    </row>
    <row r="152" spans="1:13" x14ac:dyDescent="0.35">
      <c r="A152" s="80"/>
      <c r="B152" s="80"/>
      <c r="C152" s="80"/>
      <c r="D152" s="80" t="s">
        <v>121</v>
      </c>
      <c r="E152" s="80" t="s">
        <v>6</v>
      </c>
      <c r="F152" s="80"/>
      <c r="G152" s="80"/>
      <c r="H152" s="80"/>
      <c r="I152" s="80"/>
      <c r="J152" s="80"/>
      <c r="K152" s="80"/>
      <c r="L152" s="80"/>
      <c r="M152" s="80"/>
    </row>
    <row r="153" spans="1:13" x14ac:dyDescent="0.35">
      <c r="A153" s="80"/>
      <c r="B153" s="80"/>
      <c r="C153" s="80"/>
      <c r="D153" s="80" t="s">
        <v>267</v>
      </c>
      <c r="E153" s="80" t="s">
        <v>312</v>
      </c>
      <c r="F153" s="80"/>
      <c r="G153" s="80"/>
      <c r="H153" s="80"/>
      <c r="I153" s="80"/>
      <c r="J153" s="80"/>
      <c r="K153" s="80"/>
      <c r="L153" s="80"/>
      <c r="M153" s="80"/>
    </row>
    <row r="154" spans="1:13" x14ac:dyDescent="0.35">
      <c r="A154" s="80"/>
      <c r="B154" s="80"/>
      <c r="C154" s="80"/>
      <c r="D154" s="80" t="s">
        <v>123</v>
      </c>
      <c r="E154" s="80" t="s">
        <v>177</v>
      </c>
      <c r="F154" s="80"/>
      <c r="G154" s="80"/>
      <c r="H154" s="80"/>
      <c r="I154" s="80"/>
      <c r="J154" s="80"/>
      <c r="K154" s="80"/>
      <c r="L154" s="80"/>
      <c r="M154" s="80"/>
    </row>
    <row r="155" spans="1:13" x14ac:dyDescent="0.35">
      <c r="A155" s="80"/>
      <c r="B155" s="80"/>
      <c r="C155" s="80"/>
      <c r="D155" s="80" t="s">
        <v>268</v>
      </c>
      <c r="E155" s="80" t="s">
        <v>338</v>
      </c>
      <c r="F155" s="80"/>
      <c r="G155" s="80"/>
      <c r="H155" s="80"/>
      <c r="I155" s="80"/>
      <c r="J155" s="80"/>
      <c r="K155" s="80"/>
      <c r="L155" s="80"/>
      <c r="M155" s="80"/>
    </row>
    <row r="156" spans="1:13" x14ac:dyDescent="0.35">
      <c r="A156" s="80"/>
      <c r="B156" s="80"/>
      <c r="C156" s="80"/>
      <c r="D156" s="80" t="s">
        <v>149</v>
      </c>
      <c r="E156" s="80" t="s">
        <v>167</v>
      </c>
      <c r="F156" s="80"/>
      <c r="G156" s="80"/>
      <c r="H156" s="80"/>
      <c r="I156" s="80"/>
      <c r="J156" s="80"/>
      <c r="K156" s="80"/>
      <c r="L156" s="80"/>
      <c r="M156" s="80"/>
    </row>
    <row r="157" spans="1:13" x14ac:dyDescent="0.35">
      <c r="A157" s="80"/>
      <c r="B157" s="80"/>
      <c r="C157" s="80"/>
      <c r="D157" s="80" t="s">
        <v>269</v>
      </c>
      <c r="E157" s="80" t="s">
        <v>313</v>
      </c>
      <c r="F157" s="80"/>
      <c r="G157" s="80"/>
      <c r="H157" s="80"/>
      <c r="I157" s="80"/>
      <c r="J157" s="80"/>
      <c r="K157" s="80"/>
      <c r="L157" s="80"/>
      <c r="M157" s="80"/>
    </row>
    <row r="158" spans="1:13" x14ac:dyDescent="0.35">
      <c r="A158" s="80"/>
      <c r="B158" s="80"/>
      <c r="C158" s="80"/>
      <c r="D158" s="80" t="s">
        <v>151</v>
      </c>
      <c r="E158" s="80" t="s">
        <v>13</v>
      </c>
      <c r="F158" s="80"/>
      <c r="G158" s="80"/>
      <c r="H158" s="80"/>
      <c r="I158" s="80"/>
      <c r="J158" s="80"/>
      <c r="K158" s="80"/>
      <c r="L158" s="80"/>
      <c r="M158" s="80"/>
    </row>
    <row r="159" spans="1:13" x14ac:dyDescent="0.35">
      <c r="A159" s="80"/>
      <c r="B159" s="80"/>
      <c r="C159" s="80"/>
      <c r="D159" s="80" t="s">
        <v>270</v>
      </c>
      <c r="E159" s="80" t="s">
        <v>314</v>
      </c>
      <c r="F159" s="80"/>
      <c r="G159" s="80"/>
      <c r="H159" s="80"/>
      <c r="I159" s="80"/>
      <c r="J159" s="80"/>
      <c r="K159" s="80"/>
      <c r="L159" s="80"/>
      <c r="M159" s="80"/>
    </row>
    <row r="160" spans="1:13" x14ac:dyDescent="0.35">
      <c r="A160" s="80"/>
      <c r="B160" s="80"/>
      <c r="C160" s="80"/>
      <c r="D160" s="80" t="s">
        <v>153</v>
      </c>
      <c r="E160" s="80" t="s">
        <v>170</v>
      </c>
      <c r="F160" s="80"/>
      <c r="G160" s="80"/>
      <c r="H160" s="80"/>
      <c r="I160" s="80"/>
      <c r="J160" s="80"/>
      <c r="K160" s="80"/>
      <c r="L160" s="80"/>
      <c r="M160" s="80"/>
    </row>
    <row r="161" spans="1:13" x14ac:dyDescent="0.35">
      <c r="A161" s="80"/>
      <c r="B161" s="80"/>
      <c r="C161" s="80"/>
      <c r="D161" s="80" t="s">
        <v>271</v>
      </c>
      <c r="E161" s="80" t="s">
        <v>315</v>
      </c>
      <c r="F161" s="80"/>
      <c r="G161" s="80"/>
      <c r="H161" s="80"/>
      <c r="I161" s="80"/>
      <c r="J161" s="80"/>
      <c r="K161" s="80"/>
      <c r="L161" s="80"/>
      <c r="M161" s="80"/>
    </row>
    <row r="162" spans="1:13" x14ac:dyDescent="0.35">
      <c r="A162" s="80"/>
      <c r="B162" s="80"/>
      <c r="C162" s="80"/>
      <c r="D162" s="80" t="s">
        <v>155</v>
      </c>
      <c r="E162" s="80" t="s">
        <v>16</v>
      </c>
      <c r="F162" s="80"/>
      <c r="G162" s="80"/>
      <c r="H162" s="80"/>
      <c r="I162" s="80"/>
      <c r="J162" s="80"/>
      <c r="K162" s="80"/>
      <c r="L162" s="80"/>
      <c r="M162" s="80"/>
    </row>
    <row r="163" spans="1:13" x14ac:dyDescent="0.35">
      <c r="A163" s="80"/>
      <c r="B163" s="80"/>
      <c r="C163" s="80"/>
      <c r="D163" s="80" t="s">
        <v>272</v>
      </c>
      <c r="E163" s="80" t="s">
        <v>316</v>
      </c>
      <c r="F163" s="80"/>
      <c r="G163" s="80"/>
      <c r="H163" s="80"/>
      <c r="I163" s="80"/>
      <c r="J163" s="80"/>
      <c r="K163" s="80"/>
      <c r="L163" s="80"/>
      <c r="M163" s="80"/>
    </row>
    <row r="164" spans="1:13" x14ac:dyDescent="0.35">
      <c r="A164" s="80"/>
      <c r="B164" s="80"/>
      <c r="C164" s="80"/>
      <c r="D164" s="80" t="s">
        <v>157</v>
      </c>
      <c r="E164" s="80" t="s">
        <v>17</v>
      </c>
      <c r="F164" s="80"/>
      <c r="G164" s="80"/>
      <c r="H164" s="80"/>
      <c r="I164" s="80"/>
      <c r="J164" s="80"/>
      <c r="K164" s="80"/>
      <c r="L164" s="80"/>
      <c r="M164" s="80"/>
    </row>
    <row r="165" spans="1:13" x14ac:dyDescent="0.35">
      <c r="A165" s="80"/>
      <c r="B165" s="80"/>
      <c r="C165" s="80"/>
      <c r="D165" s="80" t="s">
        <v>273</v>
      </c>
      <c r="E165" s="80" t="s">
        <v>317</v>
      </c>
      <c r="F165" s="80"/>
      <c r="G165" s="80"/>
      <c r="H165" s="80"/>
      <c r="I165" s="80"/>
      <c r="J165" s="80"/>
      <c r="K165" s="80"/>
      <c r="L165" s="80"/>
      <c r="M165" s="80"/>
    </row>
    <row r="166" spans="1:13" x14ac:dyDescent="0.35">
      <c r="A166" s="80"/>
      <c r="B166" s="80"/>
      <c r="C166" s="80"/>
      <c r="D166" s="80" t="s">
        <v>159</v>
      </c>
      <c r="E166" s="80" t="s">
        <v>18</v>
      </c>
      <c r="F166" s="80"/>
      <c r="G166" s="80"/>
      <c r="H166" s="80"/>
      <c r="I166" s="80"/>
      <c r="J166" s="80"/>
      <c r="K166" s="80"/>
      <c r="L166" s="80"/>
      <c r="M166" s="80"/>
    </row>
    <row r="167" spans="1:13" x14ac:dyDescent="0.35">
      <c r="A167" s="80"/>
      <c r="B167" s="80"/>
      <c r="C167" s="80"/>
      <c r="D167" s="80" t="s">
        <v>274</v>
      </c>
      <c r="E167" s="80" t="s">
        <v>318</v>
      </c>
      <c r="F167" s="80"/>
      <c r="G167" s="80"/>
      <c r="H167" s="80"/>
      <c r="I167" s="80"/>
      <c r="J167" s="80"/>
      <c r="K167" s="80"/>
      <c r="L167" s="80"/>
      <c r="M167" s="80"/>
    </row>
    <row r="168" spans="1:13" x14ac:dyDescent="0.35">
      <c r="A168" s="80"/>
      <c r="B168" s="80"/>
      <c r="C168" s="80"/>
      <c r="D168" s="80" t="s">
        <v>161</v>
      </c>
      <c r="E168" s="80" t="s">
        <v>14</v>
      </c>
      <c r="F168" s="80"/>
      <c r="G168" s="80"/>
      <c r="H168" s="80"/>
      <c r="I168" s="80"/>
      <c r="J168" s="80"/>
      <c r="K168" s="80"/>
      <c r="L168" s="80"/>
      <c r="M168" s="80"/>
    </row>
    <row r="169" spans="1:13" x14ac:dyDescent="0.35">
      <c r="A169" s="80"/>
      <c r="B169" s="80"/>
      <c r="C169" s="80"/>
      <c r="D169" s="80" t="s">
        <v>275</v>
      </c>
      <c r="E169" s="80" t="s">
        <v>319</v>
      </c>
      <c r="F169" s="80"/>
      <c r="G169" s="80"/>
      <c r="H169" s="80"/>
      <c r="I169" s="80"/>
      <c r="J169" s="80"/>
      <c r="K169" s="80"/>
      <c r="L169" s="80"/>
      <c r="M169" s="80"/>
    </row>
    <row r="170" spans="1:13" x14ac:dyDescent="0.35">
      <c r="A170" s="80"/>
      <c r="B170" s="80"/>
      <c r="C170" s="80"/>
      <c r="D170" s="80" t="s">
        <v>163</v>
      </c>
      <c r="E170" s="80" t="s">
        <v>15</v>
      </c>
      <c r="F170" s="80"/>
      <c r="G170" s="80"/>
      <c r="H170" s="80"/>
      <c r="I170" s="80"/>
      <c r="J170" s="80"/>
      <c r="K170" s="80"/>
      <c r="L170" s="80"/>
      <c r="M170" s="80"/>
    </row>
    <row r="171" spans="1:13" x14ac:dyDescent="0.35">
      <c r="A171" s="80"/>
      <c r="B171" s="80"/>
      <c r="C171" s="80"/>
      <c r="D171" s="80" t="s">
        <v>276</v>
      </c>
      <c r="E171" s="80" t="s">
        <v>320</v>
      </c>
      <c r="F171" s="80"/>
      <c r="G171" s="80"/>
      <c r="H171" s="80"/>
      <c r="I171" s="80"/>
      <c r="J171" s="80"/>
      <c r="K171" s="80"/>
      <c r="L171" s="80"/>
      <c r="M171" s="80"/>
    </row>
    <row r="172" spans="1:13" x14ac:dyDescent="0.35">
      <c r="A172" s="80"/>
      <c r="B172" s="80"/>
      <c r="C172" s="80"/>
      <c r="D172" s="80" t="s">
        <v>165</v>
      </c>
      <c r="E172" s="80" t="s">
        <v>178</v>
      </c>
      <c r="F172" s="80"/>
      <c r="G172" s="80"/>
      <c r="H172" s="80"/>
      <c r="I172" s="80"/>
      <c r="J172" s="80"/>
      <c r="K172" s="80"/>
      <c r="L172" s="80"/>
      <c r="M172" s="80"/>
    </row>
    <row r="173" spans="1:13" x14ac:dyDescent="0.35">
      <c r="A173" s="80"/>
      <c r="B173" s="80"/>
      <c r="C173" s="80"/>
      <c r="D173" s="80" t="s">
        <v>277</v>
      </c>
      <c r="E173" s="80" t="s">
        <v>634</v>
      </c>
      <c r="F173" s="80"/>
      <c r="G173" s="80"/>
      <c r="H173" s="80"/>
      <c r="I173" s="80"/>
      <c r="J173" s="80"/>
      <c r="K173" s="80"/>
      <c r="L173" s="80"/>
      <c r="M173" s="80"/>
    </row>
    <row r="174" spans="1:13" x14ac:dyDescent="0.35">
      <c r="A174" s="80"/>
      <c r="B174" s="80"/>
      <c r="C174" s="80"/>
      <c r="D174" s="80" t="s">
        <v>180</v>
      </c>
      <c r="E174" s="80" t="s">
        <v>193</v>
      </c>
      <c r="F174" s="80"/>
      <c r="G174" s="80"/>
      <c r="H174" s="80"/>
      <c r="I174" s="80"/>
      <c r="J174" s="80"/>
      <c r="K174" s="80"/>
      <c r="L174" s="80"/>
      <c r="M174" s="80"/>
    </row>
    <row r="175" spans="1:13" x14ac:dyDescent="0.35">
      <c r="A175" s="80"/>
      <c r="B175" s="80"/>
      <c r="C175" s="80"/>
      <c r="D175" s="80" t="s">
        <v>278</v>
      </c>
      <c r="E175" s="80" t="s">
        <v>321</v>
      </c>
      <c r="F175" s="80"/>
      <c r="G175" s="80"/>
      <c r="H175" s="80"/>
      <c r="I175" s="80"/>
      <c r="J175" s="80"/>
      <c r="K175" s="80"/>
      <c r="L175" s="80"/>
      <c r="M175" s="80"/>
    </row>
    <row r="176" spans="1:13" x14ac:dyDescent="0.35">
      <c r="A176" s="80"/>
      <c r="B176" s="80"/>
      <c r="C176" s="80"/>
      <c r="D176" s="80" t="s">
        <v>182</v>
      </c>
      <c r="E176" s="80" t="s">
        <v>33</v>
      </c>
      <c r="F176" s="80"/>
      <c r="G176" s="80"/>
      <c r="H176" s="80"/>
      <c r="I176" s="80"/>
      <c r="J176" s="80"/>
      <c r="K176" s="80"/>
      <c r="L176" s="80"/>
      <c r="M176" s="80"/>
    </row>
    <row r="177" spans="1:13" x14ac:dyDescent="0.35">
      <c r="A177" s="80"/>
      <c r="B177" s="80"/>
      <c r="C177" s="80"/>
      <c r="D177" s="80" t="s">
        <v>279</v>
      </c>
      <c r="E177" s="80" t="s">
        <v>322</v>
      </c>
      <c r="F177" s="80"/>
      <c r="G177" s="80"/>
      <c r="H177" s="80"/>
      <c r="I177" s="80"/>
      <c r="J177" s="80"/>
      <c r="K177" s="80"/>
      <c r="L177" s="80"/>
      <c r="M177" s="80"/>
    </row>
    <row r="178" spans="1:13" x14ac:dyDescent="0.35">
      <c r="A178" s="80"/>
      <c r="B178" s="80"/>
      <c r="C178" s="80"/>
      <c r="D178" s="80" t="s">
        <v>198</v>
      </c>
      <c r="E178" s="80" t="s">
        <v>31</v>
      </c>
      <c r="F178" s="80"/>
      <c r="G178" s="80"/>
      <c r="H178" s="80"/>
      <c r="I178" s="80"/>
      <c r="J178" s="80"/>
      <c r="K178" s="80"/>
      <c r="L178" s="80"/>
      <c r="M178" s="80"/>
    </row>
    <row r="179" spans="1:13" x14ac:dyDescent="0.35">
      <c r="A179" s="80"/>
      <c r="B179" s="80"/>
      <c r="C179" s="80"/>
      <c r="D179" s="80" t="s">
        <v>280</v>
      </c>
      <c r="E179" s="80" t="s">
        <v>323</v>
      </c>
      <c r="F179" s="80"/>
      <c r="G179" s="80"/>
      <c r="H179" s="80"/>
      <c r="I179" s="80"/>
      <c r="J179" s="80"/>
      <c r="K179" s="80"/>
      <c r="L179" s="80"/>
      <c r="M179" s="80"/>
    </row>
    <row r="180" spans="1:13" x14ac:dyDescent="0.35">
      <c r="A180" s="80"/>
      <c r="B180" s="80"/>
      <c r="C180" s="80"/>
      <c r="D180" s="80" t="s">
        <v>281</v>
      </c>
      <c r="E180" s="80" t="s">
        <v>344</v>
      </c>
      <c r="F180" s="80"/>
      <c r="G180" s="80"/>
      <c r="H180" s="80"/>
      <c r="I180" s="80"/>
      <c r="J180" s="80"/>
      <c r="K180" s="80"/>
      <c r="L180" s="80"/>
      <c r="M180" s="80"/>
    </row>
    <row r="181" spans="1:13" x14ac:dyDescent="0.35">
      <c r="A181" s="80"/>
      <c r="B181" s="80"/>
      <c r="C181" s="80"/>
      <c r="D181" s="80" t="s">
        <v>282</v>
      </c>
      <c r="E181" s="80" t="s">
        <v>324</v>
      </c>
      <c r="F181" s="80"/>
      <c r="G181" s="80"/>
      <c r="H181" s="80"/>
      <c r="I181" s="80"/>
      <c r="J181" s="80"/>
      <c r="K181" s="80"/>
      <c r="L181" s="80"/>
      <c r="M181" s="80"/>
    </row>
    <row r="182" spans="1:13" x14ac:dyDescent="0.35">
      <c r="A182" s="80"/>
      <c r="B182" s="80"/>
      <c r="C182" s="80"/>
      <c r="D182" s="80" t="s">
        <v>283</v>
      </c>
      <c r="E182" s="80" t="s">
        <v>325</v>
      </c>
      <c r="F182" s="80"/>
      <c r="G182" s="80"/>
      <c r="H182" s="80"/>
      <c r="I182" s="80"/>
      <c r="J182" s="80"/>
      <c r="K182" s="80"/>
      <c r="L182" s="80"/>
      <c r="M182" s="80"/>
    </row>
    <row r="183" spans="1:13" x14ac:dyDescent="0.35">
      <c r="A183" s="80"/>
      <c r="B183" s="80"/>
      <c r="C183" s="80"/>
      <c r="D183" s="80" t="s">
        <v>284</v>
      </c>
      <c r="E183" s="80" t="s">
        <v>326</v>
      </c>
      <c r="F183" s="80"/>
      <c r="G183" s="80"/>
      <c r="H183" s="80"/>
      <c r="I183" s="80"/>
      <c r="J183" s="80"/>
      <c r="K183" s="80"/>
      <c r="L183" s="80"/>
      <c r="M183" s="80"/>
    </row>
    <row r="184" spans="1:13" x14ac:dyDescent="0.35">
      <c r="A184" s="80"/>
      <c r="B184" s="80"/>
      <c r="C184" s="80"/>
      <c r="D184" s="80" t="s">
        <v>285</v>
      </c>
      <c r="E184" s="80" t="s">
        <v>327</v>
      </c>
      <c r="F184" s="80"/>
      <c r="G184" s="80"/>
      <c r="H184" s="80"/>
      <c r="I184" s="80"/>
      <c r="J184" s="80"/>
      <c r="K184" s="80"/>
      <c r="L184" s="80"/>
      <c r="M184" s="80"/>
    </row>
    <row r="185" spans="1:13" x14ac:dyDescent="0.35">
      <c r="A185" s="80"/>
      <c r="B185" s="80"/>
      <c r="C185" s="80"/>
      <c r="D185" s="80" t="s">
        <v>192</v>
      </c>
      <c r="E185" s="80" t="s">
        <v>196</v>
      </c>
      <c r="F185" s="80"/>
      <c r="G185" s="80"/>
      <c r="H185" s="80"/>
      <c r="I185" s="80"/>
      <c r="J185" s="80"/>
      <c r="K185" s="80"/>
      <c r="L185" s="80"/>
      <c r="M185" s="80"/>
    </row>
    <row r="186" spans="1:13" x14ac:dyDescent="0.35">
      <c r="A186" s="80"/>
      <c r="B186" s="80"/>
      <c r="C186" s="80"/>
      <c r="D186" s="80" t="s">
        <v>286</v>
      </c>
      <c r="E186" s="80" t="s">
        <v>328</v>
      </c>
      <c r="F186" s="80"/>
      <c r="G186" s="80"/>
      <c r="H186" s="80"/>
      <c r="I186" s="80"/>
      <c r="J186" s="80"/>
      <c r="K186" s="80"/>
      <c r="L186" s="80"/>
      <c r="M186" s="80"/>
    </row>
    <row r="187" spans="1:13" x14ac:dyDescent="0.35">
      <c r="A187" s="80"/>
      <c r="B187" s="80"/>
      <c r="C187" s="80"/>
      <c r="D187" s="80" t="s">
        <v>43</v>
      </c>
      <c r="E187" s="80" t="s">
        <v>34</v>
      </c>
      <c r="F187" s="80"/>
      <c r="G187" s="80"/>
      <c r="H187" s="80"/>
      <c r="I187" s="80"/>
      <c r="J187" s="80"/>
      <c r="K187" s="80"/>
      <c r="L187" s="80"/>
      <c r="M187" s="80"/>
    </row>
    <row r="188" spans="1:13" x14ac:dyDescent="0.35">
      <c r="A188" s="80"/>
      <c r="B188" s="80"/>
      <c r="C188" s="80"/>
      <c r="D188" s="80" t="s">
        <v>50</v>
      </c>
      <c r="E188" s="80" t="s">
        <v>329</v>
      </c>
      <c r="F188" s="80"/>
      <c r="G188" s="80"/>
      <c r="H188" s="80"/>
      <c r="I188" s="80"/>
      <c r="J188" s="80"/>
      <c r="K188" s="80"/>
      <c r="L188" s="80"/>
      <c r="M188" s="80"/>
    </row>
    <row r="189" spans="1:13" x14ac:dyDescent="0.35">
      <c r="A189" s="80"/>
      <c r="B189" s="80"/>
      <c r="C189" s="80"/>
      <c r="D189" s="80" t="s">
        <v>59</v>
      </c>
      <c r="E189" s="80" t="s">
        <v>331</v>
      </c>
      <c r="F189" s="80"/>
      <c r="G189" s="80"/>
      <c r="H189" s="80"/>
      <c r="I189" s="80"/>
      <c r="J189" s="80"/>
      <c r="K189" s="80"/>
      <c r="L189" s="80"/>
      <c r="M189" s="80"/>
    </row>
    <row r="190" spans="1:13" x14ac:dyDescent="0.35">
      <c r="A190" s="80"/>
      <c r="B190" s="80"/>
      <c r="C190" s="80"/>
      <c r="D190" s="80" t="s">
        <v>65</v>
      </c>
      <c r="E190" s="80" t="s">
        <v>330</v>
      </c>
      <c r="F190" s="80"/>
      <c r="G190" s="80"/>
      <c r="H190" s="80"/>
      <c r="I190" s="80"/>
      <c r="J190" s="80"/>
      <c r="K190" s="80"/>
      <c r="L190" s="80"/>
      <c r="M190" s="80"/>
    </row>
    <row r="191" spans="1:13" x14ac:dyDescent="0.35">
      <c r="A191" s="80"/>
      <c r="B191" s="80"/>
      <c r="C191" s="80"/>
      <c r="D191" s="80" t="s">
        <v>287</v>
      </c>
      <c r="E191" s="80" t="s">
        <v>332</v>
      </c>
      <c r="F191" s="80"/>
      <c r="G191" s="80"/>
      <c r="H191" s="80"/>
      <c r="I191" s="80"/>
      <c r="J191" s="80"/>
      <c r="K191" s="80"/>
      <c r="L191" s="80"/>
      <c r="M191" s="80"/>
    </row>
    <row r="192" spans="1:13" x14ac:dyDescent="0.35">
      <c r="A192" s="80"/>
      <c r="B192" s="80"/>
      <c r="C192" s="80"/>
      <c r="D192" s="80" t="s">
        <v>213</v>
      </c>
      <c r="E192" s="80" t="s">
        <v>208</v>
      </c>
      <c r="F192" s="80"/>
      <c r="G192" s="80"/>
      <c r="H192" s="80"/>
      <c r="I192" s="80"/>
      <c r="J192" s="80"/>
      <c r="K192" s="80"/>
      <c r="L192" s="80"/>
      <c r="M192" s="80"/>
    </row>
    <row r="193" spans="1:13" x14ac:dyDescent="0.35">
      <c r="A193" s="80"/>
      <c r="B193" s="80"/>
      <c r="C193" s="80"/>
      <c r="D193" s="80" t="s">
        <v>288</v>
      </c>
      <c r="E193" s="80" t="s">
        <v>333</v>
      </c>
      <c r="F193" s="80"/>
      <c r="G193" s="80"/>
      <c r="H193" s="80"/>
      <c r="I193" s="80"/>
      <c r="J193" s="80"/>
      <c r="K193" s="80"/>
      <c r="L193" s="80"/>
      <c r="M193" s="80"/>
    </row>
    <row r="194" spans="1:13" x14ac:dyDescent="0.35">
      <c r="A194" s="80"/>
      <c r="B194" s="80"/>
      <c r="C194" s="80"/>
      <c r="D194" s="80" t="s">
        <v>211</v>
      </c>
      <c r="E194" s="80" t="s">
        <v>39</v>
      </c>
      <c r="F194" s="80"/>
      <c r="G194" s="80"/>
      <c r="H194" s="80"/>
      <c r="I194" s="80"/>
      <c r="J194" s="80"/>
      <c r="K194" s="80"/>
      <c r="L194" s="80"/>
      <c r="M194" s="80"/>
    </row>
    <row r="195" spans="1:13" x14ac:dyDescent="0.35">
      <c r="A195" s="80"/>
      <c r="B195" s="80"/>
      <c r="C195" s="80"/>
      <c r="D195" s="80" t="s">
        <v>289</v>
      </c>
      <c r="E195" s="80" t="s">
        <v>334</v>
      </c>
      <c r="F195" s="80"/>
      <c r="G195" s="80"/>
      <c r="H195" s="80"/>
      <c r="I195" s="80"/>
      <c r="J195" s="80"/>
      <c r="K195" s="80"/>
      <c r="L195" s="80"/>
      <c r="M195" s="80"/>
    </row>
    <row r="196" spans="1:13" x14ac:dyDescent="0.35">
      <c r="A196" s="80"/>
      <c r="B196" s="80"/>
      <c r="C196" s="80"/>
      <c r="D196" s="80" t="s">
        <v>751</v>
      </c>
      <c r="E196" s="80" t="s">
        <v>757</v>
      </c>
      <c r="F196" s="80"/>
      <c r="G196" s="80"/>
      <c r="H196" s="80"/>
      <c r="I196" s="80"/>
      <c r="J196" s="80"/>
      <c r="K196" s="80"/>
      <c r="L196" s="80"/>
      <c r="M196" s="80"/>
    </row>
    <row r="197" spans="1:13" x14ac:dyDescent="0.35">
      <c r="A197" s="80"/>
      <c r="B197" s="80"/>
      <c r="C197" s="80"/>
      <c r="D197" s="80" t="s">
        <v>753</v>
      </c>
      <c r="E197" s="80" t="s">
        <v>761</v>
      </c>
      <c r="F197" s="80"/>
      <c r="G197" s="80"/>
      <c r="H197" s="80"/>
      <c r="I197" s="80"/>
      <c r="J197" s="80"/>
      <c r="K197" s="80"/>
      <c r="L197" s="80"/>
      <c r="M197" s="80"/>
    </row>
    <row r="198" spans="1:13" x14ac:dyDescent="0.35">
      <c r="A198" s="80"/>
      <c r="B198" s="80"/>
      <c r="C198" s="80"/>
      <c r="D198" s="80" t="s">
        <v>215</v>
      </c>
      <c r="E198" s="80" t="s">
        <v>214</v>
      </c>
      <c r="F198" s="80"/>
      <c r="G198" s="80"/>
      <c r="H198" s="80"/>
      <c r="I198" s="80"/>
      <c r="J198" s="80"/>
      <c r="K198" s="80"/>
      <c r="L198" s="80"/>
      <c r="M198" s="80"/>
    </row>
    <row r="199" spans="1:13" x14ac:dyDescent="0.35">
      <c r="A199" s="80"/>
      <c r="B199" s="80"/>
      <c r="C199" s="80"/>
      <c r="D199" s="80" t="s">
        <v>290</v>
      </c>
      <c r="E199" s="80" t="s">
        <v>335</v>
      </c>
      <c r="F199" s="80"/>
      <c r="G199" s="80"/>
      <c r="H199" s="80"/>
      <c r="I199" s="80"/>
      <c r="J199" s="80"/>
      <c r="K199" s="80"/>
      <c r="L199" s="80"/>
      <c r="M199" s="80"/>
    </row>
    <row r="200" spans="1:13" x14ac:dyDescent="0.35">
      <c r="A200" s="80"/>
      <c r="B200" s="80"/>
      <c r="C200" s="80"/>
      <c r="D200" s="80" t="s">
        <v>218</v>
      </c>
      <c r="E200" s="80" t="s">
        <v>220</v>
      </c>
      <c r="F200" s="80"/>
      <c r="G200" s="80"/>
      <c r="H200" s="80"/>
      <c r="I200" s="80"/>
      <c r="J200" s="80"/>
      <c r="K200" s="80"/>
      <c r="L200" s="80"/>
      <c r="M200" s="80"/>
    </row>
    <row r="201" spans="1:13" x14ac:dyDescent="0.35">
      <c r="A201" s="80"/>
      <c r="B201" s="80"/>
      <c r="C201" s="80"/>
      <c r="D201" s="80" t="s">
        <v>291</v>
      </c>
      <c r="E201" s="80" t="s">
        <v>336</v>
      </c>
      <c r="F201" s="80"/>
      <c r="G201" s="80"/>
      <c r="H201" s="80"/>
      <c r="I201" s="80"/>
      <c r="J201" s="80"/>
      <c r="K201" s="80"/>
      <c r="L201" s="80"/>
      <c r="M201" s="80"/>
    </row>
    <row r="202" spans="1:13" x14ac:dyDescent="0.35">
      <c r="A202" s="80"/>
      <c r="B202" s="80"/>
      <c r="C202" s="80"/>
      <c r="D202" s="80" t="s">
        <v>221</v>
      </c>
      <c r="E202" s="80" t="s">
        <v>223</v>
      </c>
      <c r="F202" s="80"/>
      <c r="G202" s="80"/>
      <c r="H202" s="80"/>
      <c r="I202" s="80"/>
      <c r="J202" s="80"/>
      <c r="K202" s="80"/>
      <c r="L202" s="80"/>
      <c r="M202" s="80"/>
    </row>
    <row r="203" spans="1:13" x14ac:dyDescent="0.35">
      <c r="A203" s="80"/>
      <c r="B203" s="80"/>
      <c r="C203" s="80"/>
      <c r="D203" s="80" t="s">
        <v>292</v>
      </c>
      <c r="E203" s="80" t="s">
        <v>337</v>
      </c>
      <c r="F203" s="80"/>
      <c r="G203" s="80"/>
      <c r="H203" s="80"/>
      <c r="I203" s="80"/>
      <c r="J203" s="80"/>
      <c r="K203" s="80"/>
      <c r="L203" s="80"/>
      <c r="M203" s="80"/>
    </row>
    <row r="204" spans="1:13" x14ac:dyDescent="0.35">
      <c r="A204" s="80"/>
      <c r="B204" s="80"/>
      <c r="C204" s="80"/>
      <c r="D204" s="80"/>
      <c r="E204" s="80"/>
      <c r="F204" s="80"/>
      <c r="G204" s="80"/>
      <c r="H204" s="80"/>
      <c r="I204" s="80"/>
      <c r="J204" s="80"/>
      <c r="K204" s="80"/>
      <c r="L204" s="80"/>
      <c r="M204" s="80"/>
    </row>
    <row r="205" spans="1:13" x14ac:dyDescent="0.35">
      <c r="A205" s="80"/>
      <c r="B205" s="80"/>
      <c r="C205" s="80"/>
      <c r="D205" s="80" t="s">
        <v>74</v>
      </c>
      <c r="E205" s="80" t="s">
        <v>1</v>
      </c>
      <c r="F205" s="80"/>
      <c r="G205" s="80"/>
      <c r="H205" s="80"/>
      <c r="I205" s="80"/>
      <c r="J205" s="80"/>
      <c r="K205" s="80"/>
      <c r="L205" s="80"/>
      <c r="M205" s="80"/>
    </row>
    <row r="206" spans="1:13" x14ac:dyDescent="0.35">
      <c r="A206" s="80"/>
      <c r="B206" s="80"/>
      <c r="C206" s="80"/>
      <c r="D206" s="80" t="s">
        <v>585</v>
      </c>
      <c r="E206" s="80" t="s">
        <v>468</v>
      </c>
      <c r="F206" s="80"/>
      <c r="G206" s="80"/>
      <c r="H206" s="80"/>
      <c r="I206" s="80"/>
      <c r="J206" s="80"/>
      <c r="K206" s="80"/>
      <c r="L206" s="80"/>
      <c r="M206" s="80"/>
    </row>
    <row r="207" spans="1:13" x14ac:dyDescent="0.35">
      <c r="A207" s="80"/>
      <c r="B207" s="80"/>
      <c r="C207" s="80"/>
      <c r="D207" s="80" t="s">
        <v>79</v>
      </c>
      <c r="E207" s="80" t="s">
        <v>98</v>
      </c>
      <c r="F207" s="80"/>
      <c r="G207" s="80"/>
      <c r="H207" s="80"/>
      <c r="I207" s="80"/>
      <c r="J207" s="80"/>
      <c r="K207" s="80"/>
      <c r="L207" s="80"/>
      <c r="M207" s="80"/>
    </row>
    <row r="208" spans="1:13" x14ac:dyDescent="0.35">
      <c r="A208" s="80"/>
      <c r="B208" s="80"/>
      <c r="C208" s="80"/>
      <c r="D208" s="80" t="s">
        <v>586</v>
      </c>
      <c r="E208" s="80" t="s">
        <v>469</v>
      </c>
      <c r="F208" s="80"/>
      <c r="G208" s="80"/>
      <c r="H208" s="80"/>
      <c r="I208" s="80"/>
      <c r="J208" s="80"/>
      <c r="K208" s="80"/>
      <c r="L208" s="80"/>
      <c r="M208" s="80"/>
    </row>
    <row r="209" spans="1:13" x14ac:dyDescent="0.35">
      <c r="A209" s="80"/>
      <c r="B209" s="80"/>
      <c r="C209" s="80"/>
      <c r="D209" s="80" t="s">
        <v>83</v>
      </c>
      <c r="E209" s="80" t="s">
        <v>131</v>
      </c>
      <c r="F209" s="80"/>
      <c r="G209" s="80"/>
      <c r="H209" s="80"/>
      <c r="I209" s="80"/>
      <c r="J209" s="80"/>
      <c r="K209" s="80"/>
      <c r="L209" s="80"/>
      <c r="M209" s="80"/>
    </row>
    <row r="210" spans="1:13" x14ac:dyDescent="0.35">
      <c r="A210" s="80"/>
      <c r="B210" s="80"/>
      <c r="C210" s="80"/>
      <c r="D210" s="80" t="s">
        <v>587</v>
      </c>
      <c r="E210" s="80" t="s">
        <v>470</v>
      </c>
      <c r="F210" s="80"/>
      <c r="G210" s="80"/>
      <c r="H210" s="80"/>
      <c r="I210" s="80"/>
      <c r="J210" s="80"/>
      <c r="K210" s="80"/>
      <c r="L210" s="80"/>
      <c r="M210" s="80"/>
    </row>
    <row r="211" spans="1:13" x14ac:dyDescent="0.35">
      <c r="A211" s="80"/>
      <c r="B211" s="80"/>
      <c r="C211" s="80"/>
      <c r="D211" s="80" t="s">
        <v>85</v>
      </c>
      <c r="E211" s="80" t="s">
        <v>133</v>
      </c>
      <c r="F211" s="80"/>
      <c r="G211" s="80"/>
      <c r="H211" s="80"/>
      <c r="I211" s="80"/>
      <c r="J211" s="80"/>
      <c r="K211" s="80"/>
      <c r="L211" s="80"/>
      <c r="M211" s="80"/>
    </row>
    <row r="212" spans="1:13" x14ac:dyDescent="0.35">
      <c r="A212" s="80"/>
      <c r="B212" s="80"/>
      <c r="C212" s="80"/>
      <c r="D212" s="80" t="s">
        <v>588</v>
      </c>
      <c r="E212" s="80" t="s">
        <v>522</v>
      </c>
      <c r="F212" s="80"/>
      <c r="G212" s="80"/>
      <c r="H212" s="80"/>
      <c r="I212" s="80"/>
      <c r="J212" s="80"/>
      <c r="K212" s="80"/>
      <c r="L212" s="80"/>
      <c r="M212" s="80"/>
    </row>
    <row r="213" spans="1:13" x14ac:dyDescent="0.35">
      <c r="A213" s="80"/>
      <c r="B213" s="80"/>
      <c r="C213" s="80"/>
      <c r="D213" s="80" t="s">
        <v>87</v>
      </c>
      <c r="E213" s="80" t="s">
        <v>135</v>
      </c>
      <c r="F213" s="80"/>
      <c r="G213" s="80"/>
      <c r="H213" s="80"/>
      <c r="I213" s="80"/>
      <c r="J213" s="80"/>
      <c r="K213" s="80"/>
      <c r="L213" s="80"/>
      <c r="M213" s="80"/>
    </row>
    <row r="214" spans="1:13" x14ac:dyDescent="0.35">
      <c r="A214" s="80"/>
      <c r="B214" s="80"/>
      <c r="C214" s="80"/>
      <c r="D214" s="80" t="s">
        <v>589</v>
      </c>
      <c r="E214" s="80" t="s">
        <v>472</v>
      </c>
      <c r="F214" s="80"/>
      <c r="G214" s="80"/>
      <c r="H214" s="80"/>
      <c r="I214" s="80"/>
      <c r="J214" s="80"/>
      <c r="K214" s="80"/>
      <c r="L214" s="80"/>
      <c r="M214" s="80"/>
    </row>
    <row r="215" spans="1:13" x14ac:dyDescent="0.35">
      <c r="A215" s="80"/>
      <c r="B215" s="80"/>
      <c r="C215" s="80"/>
      <c r="D215" s="80" t="s">
        <v>81</v>
      </c>
      <c r="E215" s="80" t="s">
        <v>82</v>
      </c>
      <c r="F215" s="80"/>
      <c r="G215" s="80"/>
      <c r="H215" s="80"/>
      <c r="I215" s="80"/>
      <c r="J215" s="80"/>
      <c r="K215" s="80"/>
      <c r="L215" s="80"/>
      <c r="M215" s="80"/>
    </row>
    <row r="216" spans="1:13" x14ac:dyDescent="0.35">
      <c r="A216" s="80"/>
      <c r="B216" s="80"/>
      <c r="C216" s="80"/>
      <c r="D216" s="80" t="s">
        <v>590</v>
      </c>
      <c r="E216" s="80" t="s">
        <v>473</v>
      </c>
      <c r="F216" s="80"/>
      <c r="G216" s="80"/>
      <c r="H216" s="80"/>
      <c r="I216" s="80"/>
      <c r="J216" s="80"/>
      <c r="K216" s="80"/>
      <c r="L216" s="80"/>
      <c r="M216" s="80"/>
    </row>
    <row r="217" spans="1:13" x14ac:dyDescent="0.35">
      <c r="A217" s="80"/>
      <c r="B217" s="80"/>
      <c r="C217" s="80"/>
      <c r="D217" s="80" t="s">
        <v>90</v>
      </c>
      <c r="E217" s="80" t="s">
        <v>137</v>
      </c>
      <c r="F217" s="80"/>
      <c r="G217" s="80"/>
      <c r="H217" s="80"/>
      <c r="I217" s="80"/>
      <c r="J217" s="80"/>
      <c r="K217" s="80"/>
      <c r="L217" s="80"/>
      <c r="M217" s="80"/>
    </row>
    <row r="218" spans="1:13" x14ac:dyDescent="0.35">
      <c r="A218" s="80"/>
      <c r="B218" s="80"/>
      <c r="C218" s="80"/>
      <c r="D218" s="80" t="s">
        <v>591</v>
      </c>
      <c r="E218" s="80" t="s">
        <v>474</v>
      </c>
      <c r="F218" s="80"/>
      <c r="G218" s="80"/>
      <c r="H218" s="80"/>
      <c r="I218" s="80"/>
      <c r="J218" s="80"/>
      <c r="K218" s="80"/>
      <c r="L218" s="80"/>
      <c r="M218" s="80"/>
    </row>
    <row r="219" spans="1:13" x14ac:dyDescent="0.35">
      <c r="A219" s="80"/>
      <c r="B219" s="80"/>
      <c r="C219" s="80"/>
      <c r="D219" s="80" t="s">
        <v>92</v>
      </c>
      <c r="E219" s="80" t="s">
        <v>139</v>
      </c>
      <c r="F219" s="80"/>
      <c r="G219" s="80"/>
      <c r="H219" s="80"/>
      <c r="I219" s="80"/>
      <c r="J219" s="80"/>
      <c r="K219" s="80"/>
      <c r="L219" s="80"/>
      <c r="M219" s="80"/>
    </row>
    <row r="220" spans="1:13" x14ac:dyDescent="0.35">
      <c r="A220" s="80"/>
      <c r="B220" s="80"/>
      <c r="C220" s="80"/>
      <c r="D220" s="80" t="s">
        <v>592</v>
      </c>
      <c r="E220" s="80" t="s">
        <v>475</v>
      </c>
      <c r="F220" s="80"/>
      <c r="G220" s="80"/>
      <c r="H220" s="80"/>
      <c r="I220" s="80"/>
      <c r="J220" s="80"/>
      <c r="K220" s="80"/>
      <c r="L220" s="80"/>
      <c r="M220" s="80"/>
    </row>
    <row r="221" spans="1:13" x14ac:dyDescent="0.35">
      <c r="A221" s="80"/>
      <c r="B221" s="80"/>
      <c r="C221" s="80"/>
      <c r="D221" s="80" t="s">
        <v>94</v>
      </c>
      <c r="E221" s="80" t="s">
        <v>141</v>
      </c>
      <c r="F221" s="80"/>
      <c r="G221" s="80"/>
      <c r="H221" s="80"/>
      <c r="I221" s="80"/>
      <c r="J221" s="80"/>
      <c r="K221" s="80"/>
      <c r="L221" s="80"/>
      <c r="M221" s="80"/>
    </row>
    <row r="222" spans="1:13" x14ac:dyDescent="0.35">
      <c r="A222" s="80"/>
      <c r="B222" s="80"/>
      <c r="C222" s="80"/>
      <c r="D222" s="80" t="s">
        <v>593</v>
      </c>
      <c r="E222" s="80" t="s">
        <v>476</v>
      </c>
      <c r="F222" s="80"/>
      <c r="G222" s="80"/>
      <c r="H222" s="80"/>
      <c r="I222" s="80"/>
      <c r="J222" s="80"/>
      <c r="K222" s="80"/>
      <c r="L222" s="80"/>
      <c r="M222" s="80"/>
    </row>
    <row r="223" spans="1:13" x14ac:dyDescent="0.35">
      <c r="A223" s="80"/>
      <c r="B223" s="80"/>
      <c r="C223" s="80"/>
      <c r="D223" s="80" t="s">
        <v>96</v>
      </c>
      <c r="E223" s="80" t="s">
        <v>143</v>
      </c>
      <c r="F223" s="80"/>
      <c r="G223" s="80"/>
      <c r="H223" s="80"/>
      <c r="I223" s="80"/>
      <c r="J223" s="80"/>
      <c r="K223" s="80"/>
      <c r="L223" s="80"/>
      <c r="M223" s="80"/>
    </row>
    <row r="224" spans="1:13" x14ac:dyDescent="0.35">
      <c r="A224" s="80"/>
      <c r="B224" s="80"/>
      <c r="C224" s="80"/>
      <c r="D224" s="80" t="s">
        <v>594</v>
      </c>
      <c r="E224" s="80" t="s">
        <v>477</v>
      </c>
      <c r="F224" s="80"/>
      <c r="G224" s="80"/>
      <c r="H224" s="80"/>
      <c r="I224" s="80"/>
      <c r="J224" s="80"/>
      <c r="K224" s="80"/>
      <c r="L224" s="80"/>
      <c r="M224" s="80"/>
    </row>
    <row r="225" spans="1:13" x14ac:dyDescent="0.35">
      <c r="A225" s="80"/>
      <c r="B225" s="80"/>
      <c r="C225" s="80"/>
      <c r="D225" s="80" t="s">
        <v>99</v>
      </c>
      <c r="E225" s="80" t="s">
        <v>2</v>
      </c>
      <c r="F225" s="80"/>
      <c r="G225" s="80"/>
      <c r="H225" s="80"/>
      <c r="I225" s="80"/>
      <c r="J225" s="80"/>
      <c r="K225" s="80"/>
      <c r="L225" s="80"/>
      <c r="M225" s="80"/>
    </row>
    <row r="226" spans="1:13" x14ac:dyDescent="0.35">
      <c r="A226" s="80"/>
      <c r="B226" s="80"/>
      <c r="C226" s="80"/>
      <c r="D226" s="80" t="s">
        <v>595</v>
      </c>
      <c r="E226" s="80" t="s">
        <v>523</v>
      </c>
      <c r="F226" s="80"/>
      <c r="G226" s="80"/>
      <c r="H226" s="80"/>
      <c r="I226" s="80"/>
      <c r="J226" s="80"/>
      <c r="K226" s="80"/>
      <c r="L226" s="80"/>
      <c r="M226" s="80"/>
    </row>
    <row r="227" spans="1:13" x14ac:dyDescent="0.35">
      <c r="A227" s="80"/>
      <c r="B227" s="80"/>
      <c r="C227" s="80"/>
      <c r="D227" s="80" t="s">
        <v>101</v>
      </c>
      <c r="E227" s="80" t="s">
        <v>32</v>
      </c>
      <c r="F227" s="80"/>
      <c r="G227" s="80"/>
      <c r="H227" s="80"/>
      <c r="I227" s="80"/>
      <c r="J227" s="80"/>
      <c r="K227" s="80"/>
      <c r="L227" s="80"/>
      <c r="M227" s="80"/>
    </row>
    <row r="228" spans="1:13" x14ac:dyDescent="0.35">
      <c r="A228" s="80"/>
      <c r="B228" s="80"/>
      <c r="C228" s="80"/>
      <c r="D228" s="80" t="s">
        <v>596</v>
      </c>
      <c r="E228" s="80" t="s">
        <v>478</v>
      </c>
      <c r="F228" s="80"/>
      <c r="G228" s="80"/>
      <c r="H228" s="80"/>
      <c r="I228" s="80"/>
      <c r="J228" s="80"/>
      <c r="K228" s="80"/>
      <c r="L228" s="80"/>
      <c r="M228" s="80"/>
    </row>
    <row r="229" spans="1:13" x14ac:dyDescent="0.35">
      <c r="A229" s="80"/>
      <c r="B229" s="80"/>
      <c r="C229" s="80"/>
      <c r="D229" s="80" t="s">
        <v>105</v>
      </c>
      <c r="E229" s="80" t="s">
        <v>107</v>
      </c>
      <c r="F229" s="80"/>
      <c r="G229" s="80"/>
      <c r="H229" s="80"/>
      <c r="I229" s="80"/>
      <c r="J229" s="80"/>
      <c r="K229" s="80"/>
      <c r="L229" s="80"/>
      <c r="M229" s="80"/>
    </row>
    <row r="230" spans="1:13" x14ac:dyDescent="0.35">
      <c r="A230" s="80"/>
      <c r="B230" s="80"/>
      <c r="C230" s="80"/>
      <c r="D230" s="80" t="s">
        <v>597</v>
      </c>
      <c r="E230" s="80" t="s">
        <v>479</v>
      </c>
      <c r="F230" s="80"/>
      <c r="G230" s="80"/>
      <c r="H230" s="80"/>
      <c r="I230" s="80"/>
      <c r="J230" s="80"/>
      <c r="K230" s="80"/>
      <c r="L230" s="80"/>
      <c r="M230" s="80"/>
    </row>
    <row r="231" spans="1:13" x14ac:dyDescent="0.35">
      <c r="A231" s="80"/>
      <c r="B231" s="80"/>
      <c r="C231" s="80"/>
      <c r="D231" s="80" t="s">
        <v>109</v>
      </c>
      <c r="E231" s="80" t="s">
        <v>3</v>
      </c>
      <c r="F231" s="80"/>
      <c r="G231" s="80"/>
      <c r="H231" s="80"/>
      <c r="I231" s="80"/>
      <c r="J231" s="80"/>
      <c r="K231" s="80"/>
      <c r="L231" s="80"/>
      <c r="M231" s="80"/>
    </row>
    <row r="232" spans="1:13" x14ac:dyDescent="0.35">
      <c r="A232" s="80"/>
      <c r="B232" s="80"/>
      <c r="C232" s="80"/>
      <c r="D232" s="80" t="s">
        <v>598</v>
      </c>
      <c r="E232" s="80" t="s">
        <v>480</v>
      </c>
      <c r="F232" s="80"/>
      <c r="G232" s="80"/>
      <c r="H232" s="80"/>
      <c r="I232" s="80"/>
      <c r="J232" s="80"/>
      <c r="K232" s="80"/>
      <c r="L232" s="80"/>
      <c r="M232" s="80"/>
    </row>
    <row r="233" spans="1:13" x14ac:dyDescent="0.35">
      <c r="A233" s="80"/>
      <c r="B233" s="80"/>
      <c r="C233" s="80"/>
      <c r="D233" s="80" t="s">
        <v>111</v>
      </c>
      <c r="E233" s="80" t="s">
        <v>5</v>
      </c>
      <c r="F233" s="80"/>
      <c r="G233" s="80"/>
      <c r="H233" s="80"/>
      <c r="I233" s="80"/>
      <c r="J233" s="80"/>
      <c r="K233" s="80"/>
      <c r="L233" s="80"/>
      <c r="M233" s="80"/>
    </row>
    <row r="234" spans="1:13" x14ac:dyDescent="0.35">
      <c r="A234" s="80"/>
      <c r="B234" s="80"/>
      <c r="C234" s="80"/>
      <c r="D234" s="80" t="s">
        <v>599</v>
      </c>
      <c r="E234" s="80" t="s">
        <v>481</v>
      </c>
      <c r="F234" s="80"/>
      <c r="G234" s="80"/>
      <c r="H234" s="80"/>
      <c r="I234" s="80"/>
      <c r="J234" s="80"/>
      <c r="K234" s="80"/>
      <c r="L234" s="80"/>
      <c r="M234" s="80"/>
    </row>
    <row r="235" spans="1:13" x14ac:dyDescent="0.35">
      <c r="A235" s="80"/>
      <c r="B235" s="80"/>
      <c r="C235" s="80"/>
      <c r="D235" s="80" t="s">
        <v>113</v>
      </c>
      <c r="E235" s="80" t="s">
        <v>8</v>
      </c>
      <c r="F235" s="80"/>
      <c r="G235" s="80"/>
      <c r="H235" s="80"/>
      <c r="I235" s="80"/>
      <c r="J235" s="80"/>
      <c r="K235" s="80"/>
      <c r="L235" s="80"/>
      <c r="M235" s="80"/>
    </row>
    <row r="236" spans="1:13" x14ac:dyDescent="0.35">
      <c r="A236" s="80"/>
      <c r="B236" s="80"/>
      <c r="C236" s="80"/>
      <c r="D236" s="80" t="s">
        <v>600</v>
      </c>
      <c r="E236" s="80" t="s">
        <v>482</v>
      </c>
      <c r="F236" s="80"/>
      <c r="G236" s="80"/>
      <c r="H236" s="80"/>
      <c r="I236" s="80"/>
      <c r="J236" s="80"/>
      <c r="K236" s="80"/>
      <c r="L236" s="80"/>
      <c r="M236" s="80"/>
    </row>
    <row r="237" spans="1:13" x14ac:dyDescent="0.35">
      <c r="A237" s="80"/>
      <c r="B237" s="80"/>
      <c r="C237" s="80"/>
      <c r="D237" s="80" t="s">
        <v>115</v>
      </c>
      <c r="E237" s="80" t="s">
        <v>9</v>
      </c>
      <c r="F237" s="80"/>
      <c r="G237" s="80"/>
      <c r="H237" s="80"/>
      <c r="I237" s="80"/>
      <c r="J237" s="80"/>
      <c r="K237" s="80"/>
      <c r="L237" s="80"/>
      <c r="M237" s="80"/>
    </row>
    <row r="238" spans="1:13" x14ac:dyDescent="0.35">
      <c r="A238" s="80"/>
      <c r="B238" s="80"/>
      <c r="C238" s="80"/>
      <c r="D238" s="80" t="s">
        <v>601</v>
      </c>
      <c r="E238" s="80" t="s">
        <v>483</v>
      </c>
      <c r="F238" s="80"/>
      <c r="G238" s="80"/>
      <c r="H238" s="80"/>
      <c r="I238" s="80"/>
      <c r="J238" s="80"/>
      <c r="K238" s="80"/>
      <c r="L238" s="80"/>
      <c r="M238" s="80"/>
    </row>
    <row r="239" spans="1:13" x14ac:dyDescent="0.35">
      <c r="A239" s="80"/>
      <c r="B239" s="80"/>
      <c r="C239" s="80"/>
      <c r="D239" s="80" t="s">
        <v>117</v>
      </c>
      <c r="E239" s="80" t="s">
        <v>12</v>
      </c>
      <c r="F239" s="80"/>
      <c r="G239" s="80"/>
      <c r="H239" s="80"/>
      <c r="I239" s="80"/>
      <c r="J239" s="80"/>
      <c r="K239" s="80"/>
      <c r="L239" s="80"/>
      <c r="M239" s="80"/>
    </row>
    <row r="240" spans="1:13" x14ac:dyDescent="0.35">
      <c r="A240" s="80"/>
      <c r="B240" s="80"/>
      <c r="C240" s="80"/>
      <c r="D240" s="80" t="s">
        <v>602</v>
      </c>
      <c r="E240" s="80" t="s">
        <v>484</v>
      </c>
      <c r="F240" s="80"/>
      <c r="G240" s="80"/>
      <c r="H240" s="80"/>
      <c r="I240" s="80"/>
      <c r="J240" s="80"/>
      <c r="K240" s="80"/>
      <c r="L240" s="80"/>
      <c r="M240" s="80"/>
    </row>
    <row r="241" spans="1:13" x14ac:dyDescent="0.35">
      <c r="A241" s="80"/>
      <c r="B241" s="80"/>
      <c r="C241" s="80"/>
      <c r="D241" s="80" t="s">
        <v>119</v>
      </c>
      <c r="E241" s="80" t="s">
        <v>4</v>
      </c>
      <c r="F241" s="80"/>
      <c r="G241" s="80"/>
      <c r="H241" s="80"/>
      <c r="I241" s="80"/>
      <c r="J241" s="80"/>
      <c r="K241" s="80"/>
      <c r="L241" s="80"/>
      <c r="M241" s="80"/>
    </row>
    <row r="242" spans="1:13" x14ac:dyDescent="0.35">
      <c r="A242" s="80"/>
      <c r="B242" s="80"/>
      <c r="C242" s="80"/>
      <c r="D242" s="80" t="s">
        <v>603</v>
      </c>
      <c r="E242" s="80" t="s">
        <v>485</v>
      </c>
      <c r="F242" s="80"/>
      <c r="G242" s="80"/>
      <c r="H242" s="80"/>
      <c r="I242" s="80"/>
      <c r="J242" s="80"/>
      <c r="K242" s="80"/>
      <c r="L242" s="80"/>
      <c r="M242" s="80"/>
    </row>
    <row r="243" spans="1:13" x14ac:dyDescent="0.35">
      <c r="A243" s="80"/>
      <c r="B243" s="80"/>
      <c r="C243" s="80"/>
      <c r="D243" s="80" t="s">
        <v>121</v>
      </c>
      <c r="E243" s="80" t="s">
        <v>6</v>
      </c>
      <c r="F243" s="80"/>
      <c r="G243" s="80"/>
      <c r="H243" s="80"/>
      <c r="I243" s="80"/>
      <c r="J243" s="80"/>
      <c r="K243" s="80"/>
      <c r="L243" s="80"/>
      <c r="M243" s="80"/>
    </row>
    <row r="244" spans="1:13" x14ac:dyDescent="0.35">
      <c r="A244" s="80"/>
      <c r="B244" s="80"/>
      <c r="C244" s="80"/>
      <c r="D244" s="80" t="s">
        <v>604</v>
      </c>
      <c r="E244" s="80" t="s">
        <v>486</v>
      </c>
      <c r="F244" s="80"/>
      <c r="G244" s="80"/>
      <c r="H244" s="80"/>
      <c r="I244" s="80"/>
      <c r="J244" s="80"/>
      <c r="K244" s="80"/>
      <c r="L244" s="80"/>
      <c r="M244" s="80"/>
    </row>
    <row r="245" spans="1:13" x14ac:dyDescent="0.35">
      <c r="A245" s="80"/>
      <c r="B245" s="80"/>
      <c r="C245" s="80"/>
      <c r="D245" s="80" t="s">
        <v>123</v>
      </c>
      <c r="E245" s="80" t="s">
        <v>177</v>
      </c>
      <c r="F245" s="80"/>
      <c r="G245" s="80"/>
      <c r="H245" s="80"/>
      <c r="I245" s="80"/>
      <c r="J245" s="80"/>
      <c r="K245" s="80"/>
      <c r="L245" s="80"/>
      <c r="M245" s="80"/>
    </row>
    <row r="246" spans="1:13" x14ac:dyDescent="0.35">
      <c r="A246" s="80"/>
      <c r="B246" s="80"/>
      <c r="C246" s="80"/>
      <c r="D246" s="80" t="s">
        <v>605</v>
      </c>
      <c r="E246" s="80" t="s">
        <v>487</v>
      </c>
      <c r="F246" s="80"/>
      <c r="G246" s="80"/>
      <c r="H246" s="80"/>
      <c r="I246" s="80"/>
      <c r="J246" s="80"/>
      <c r="K246" s="80"/>
      <c r="L246" s="80"/>
      <c r="M246" s="80"/>
    </row>
    <row r="247" spans="1:13" x14ac:dyDescent="0.35">
      <c r="A247" s="80"/>
      <c r="B247" s="80"/>
      <c r="C247" s="80"/>
      <c r="D247" s="80" t="s">
        <v>149</v>
      </c>
      <c r="E247" s="80" t="s">
        <v>167</v>
      </c>
      <c r="F247" s="80"/>
      <c r="G247" s="80"/>
      <c r="H247" s="80"/>
      <c r="I247" s="80"/>
      <c r="J247" s="80"/>
      <c r="K247" s="80"/>
      <c r="L247" s="80"/>
      <c r="M247" s="80"/>
    </row>
    <row r="248" spans="1:13" x14ac:dyDescent="0.35">
      <c r="A248" s="80"/>
      <c r="B248" s="80"/>
      <c r="C248" s="80"/>
      <c r="D248" s="80" t="s">
        <v>606</v>
      </c>
      <c r="E248" s="80" t="s">
        <v>524</v>
      </c>
      <c r="F248" s="80"/>
      <c r="G248" s="80"/>
      <c r="H248" s="80"/>
      <c r="I248" s="80"/>
      <c r="J248" s="80"/>
      <c r="K248" s="80"/>
      <c r="L248" s="80"/>
      <c r="M248" s="80"/>
    </row>
    <row r="249" spans="1:13" x14ac:dyDescent="0.35">
      <c r="A249" s="80"/>
      <c r="B249" s="80"/>
      <c r="C249" s="80"/>
      <c r="D249" s="80" t="s">
        <v>151</v>
      </c>
      <c r="E249" s="80" t="s">
        <v>13</v>
      </c>
      <c r="F249" s="80"/>
      <c r="G249" s="80"/>
      <c r="H249" s="80"/>
      <c r="I249" s="80"/>
      <c r="J249" s="80"/>
      <c r="K249" s="80"/>
      <c r="L249" s="80"/>
      <c r="M249" s="80"/>
    </row>
    <row r="250" spans="1:13" x14ac:dyDescent="0.35">
      <c r="A250" s="80"/>
      <c r="B250" s="80"/>
      <c r="C250" s="80"/>
      <c r="D250" s="80" t="s">
        <v>607</v>
      </c>
      <c r="E250" s="80" t="s">
        <v>488</v>
      </c>
      <c r="F250" s="80"/>
      <c r="G250" s="80"/>
      <c r="H250" s="80"/>
      <c r="I250" s="80"/>
      <c r="J250" s="80"/>
      <c r="K250" s="80"/>
      <c r="L250" s="80"/>
      <c r="M250" s="80"/>
    </row>
    <row r="251" spans="1:13" x14ac:dyDescent="0.35">
      <c r="A251" s="80"/>
      <c r="B251" s="80"/>
      <c r="C251" s="80"/>
      <c r="D251" s="80" t="s">
        <v>153</v>
      </c>
      <c r="E251" s="80" t="s">
        <v>170</v>
      </c>
      <c r="F251" s="80"/>
      <c r="G251" s="80"/>
      <c r="H251" s="80"/>
      <c r="I251" s="80"/>
      <c r="J251" s="80"/>
      <c r="K251" s="80"/>
      <c r="L251" s="80"/>
      <c r="M251" s="80"/>
    </row>
    <row r="252" spans="1:13" x14ac:dyDescent="0.35">
      <c r="A252" s="80"/>
      <c r="B252" s="80"/>
      <c r="C252" s="80"/>
      <c r="D252" s="80" t="s">
        <v>608</v>
      </c>
      <c r="E252" s="80" t="s">
        <v>489</v>
      </c>
      <c r="F252" s="80"/>
      <c r="G252" s="80"/>
      <c r="H252" s="80"/>
      <c r="I252" s="80"/>
      <c r="J252" s="80"/>
      <c r="K252" s="80"/>
      <c r="L252" s="80"/>
      <c r="M252" s="80"/>
    </row>
    <row r="253" spans="1:13" x14ac:dyDescent="0.35">
      <c r="A253" s="80"/>
      <c r="B253" s="80"/>
      <c r="C253" s="80"/>
      <c r="D253" s="80" t="s">
        <v>155</v>
      </c>
      <c r="E253" s="80" t="s">
        <v>16</v>
      </c>
      <c r="F253" s="80"/>
      <c r="G253" s="80"/>
      <c r="H253" s="80"/>
      <c r="I253" s="80"/>
      <c r="J253" s="80"/>
      <c r="K253" s="80"/>
      <c r="L253" s="80"/>
      <c r="M253" s="80"/>
    </row>
    <row r="254" spans="1:13" x14ac:dyDescent="0.35">
      <c r="A254" s="80"/>
      <c r="B254" s="80"/>
      <c r="C254" s="80"/>
      <c r="D254" s="80" t="s">
        <v>609</v>
      </c>
      <c r="E254" s="80" t="s">
        <v>490</v>
      </c>
      <c r="F254" s="80"/>
      <c r="G254" s="80"/>
      <c r="H254" s="80"/>
      <c r="I254" s="80"/>
      <c r="J254" s="80"/>
      <c r="K254" s="80"/>
      <c r="L254" s="80"/>
      <c r="M254" s="80"/>
    </row>
    <row r="255" spans="1:13" x14ac:dyDescent="0.35">
      <c r="A255" s="80"/>
      <c r="B255" s="80"/>
      <c r="C255" s="80"/>
      <c r="D255" s="80" t="s">
        <v>157</v>
      </c>
      <c r="E255" s="80" t="s">
        <v>17</v>
      </c>
      <c r="F255" s="80"/>
      <c r="G255" s="80"/>
      <c r="H255" s="80"/>
      <c r="I255" s="80"/>
      <c r="J255" s="80"/>
      <c r="K255" s="80"/>
      <c r="L255" s="80"/>
      <c r="M255" s="80"/>
    </row>
    <row r="256" spans="1:13" x14ac:dyDescent="0.35">
      <c r="A256" s="80"/>
      <c r="B256" s="80"/>
      <c r="C256" s="80"/>
      <c r="D256" s="80" t="s">
        <v>610</v>
      </c>
      <c r="E256" s="80" t="s">
        <v>491</v>
      </c>
      <c r="F256" s="80"/>
      <c r="G256" s="80"/>
      <c r="H256" s="80"/>
      <c r="I256" s="80"/>
      <c r="J256" s="80"/>
      <c r="K256" s="80"/>
      <c r="L256" s="80"/>
      <c r="M256" s="80"/>
    </row>
    <row r="257" spans="1:13" x14ac:dyDescent="0.35">
      <c r="A257" s="80"/>
      <c r="B257" s="80"/>
      <c r="C257" s="80"/>
      <c r="D257" s="80" t="s">
        <v>159</v>
      </c>
      <c r="E257" s="80" t="s">
        <v>18</v>
      </c>
      <c r="F257" s="80"/>
      <c r="G257" s="80"/>
      <c r="H257" s="80"/>
      <c r="I257" s="80"/>
      <c r="J257" s="80"/>
      <c r="K257" s="80"/>
      <c r="L257" s="80"/>
      <c r="M257" s="80"/>
    </row>
    <row r="258" spans="1:13" x14ac:dyDescent="0.35">
      <c r="A258" s="80"/>
      <c r="B258" s="80"/>
      <c r="C258" s="80"/>
      <c r="D258" s="80" t="s">
        <v>611</v>
      </c>
      <c r="E258" s="80" t="s">
        <v>492</v>
      </c>
      <c r="F258" s="80"/>
      <c r="G258" s="80"/>
      <c r="H258" s="80"/>
      <c r="I258" s="80"/>
      <c r="J258" s="80"/>
      <c r="K258" s="80"/>
      <c r="L258" s="80"/>
      <c r="M258" s="80"/>
    </row>
    <row r="259" spans="1:13" x14ac:dyDescent="0.35">
      <c r="A259" s="80"/>
      <c r="B259" s="80"/>
      <c r="C259" s="80"/>
      <c r="D259" s="80" t="s">
        <v>161</v>
      </c>
      <c r="E259" s="80" t="s">
        <v>14</v>
      </c>
      <c r="F259" s="80"/>
      <c r="G259" s="80"/>
      <c r="H259" s="80"/>
      <c r="I259" s="80"/>
      <c r="J259" s="80"/>
      <c r="K259" s="80"/>
      <c r="L259" s="80"/>
      <c r="M259" s="80"/>
    </row>
    <row r="260" spans="1:13" x14ac:dyDescent="0.35">
      <c r="A260" s="80"/>
      <c r="B260" s="80"/>
      <c r="C260" s="80"/>
      <c r="D260" s="80" t="s">
        <v>612</v>
      </c>
      <c r="E260" s="80" t="s">
        <v>493</v>
      </c>
      <c r="F260" s="80"/>
      <c r="G260" s="80"/>
      <c r="H260" s="80"/>
      <c r="I260" s="80"/>
      <c r="J260" s="80"/>
      <c r="K260" s="80"/>
      <c r="L260" s="80"/>
      <c r="M260" s="80"/>
    </row>
    <row r="261" spans="1:13" x14ac:dyDescent="0.35">
      <c r="A261" s="80"/>
      <c r="B261" s="80"/>
      <c r="C261" s="80"/>
      <c r="D261" s="80" t="s">
        <v>163</v>
      </c>
      <c r="E261" s="80" t="s">
        <v>15</v>
      </c>
      <c r="F261" s="80"/>
      <c r="G261" s="80"/>
      <c r="H261" s="80"/>
      <c r="I261" s="80"/>
      <c r="J261" s="80"/>
      <c r="K261" s="80"/>
      <c r="L261" s="80"/>
      <c r="M261" s="80"/>
    </row>
    <row r="262" spans="1:13" x14ac:dyDescent="0.35">
      <c r="A262" s="80"/>
      <c r="B262" s="80"/>
      <c r="C262" s="80"/>
      <c r="D262" s="80" t="s">
        <v>613</v>
      </c>
      <c r="E262" s="80" t="s">
        <v>494</v>
      </c>
      <c r="F262" s="80"/>
      <c r="G262" s="80"/>
      <c r="H262" s="80"/>
      <c r="I262" s="80"/>
      <c r="J262" s="80"/>
      <c r="K262" s="80"/>
      <c r="L262" s="80"/>
      <c r="M262" s="80"/>
    </row>
    <row r="263" spans="1:13" x14ac:dyDescent="0.35">
      <c r="A263" s="80"/>
      <c r="B263" s="80"/>
      <c r="C263" s="80"/>
      <c r="D263" s="80" t="s">
        <v>165</v>
      </c>
      <c r="E263" s="80" t="s">
        <v>178</v>
      </c>
      <c r="F263" s="80"/>
      <c r="G263" s="80"/>
      <c r="H263" s="80"/>
      <c r="I263" s="80"/>
      <c r="J263" s="80"/>
      <c r="K263" s="80"/>
      <c r="L263" s="80"/>
      <c r="M263" s="80"/>
    </row>
    <row r="264" spans="1:13" x14ac:dyDescent="0.35">
      <c r="A264" s="80"/>
      <c r="B264" s="80"/>
      <c r="C264" s="80"/>
      <c r="D264" s="80" t="s">
        <v>614</v>
      </c>
      <c r="E264" s="80" t="s">
        <v>635</v>
      </c>
      <c r="F264" s="80"/>
      <c r="G264" s="80"/>
      <c r="H264" s="80"/>
      <c r="I264" s="80"/>
      <c r="J264" s="80"/>
      <c r="K264" s="80"/>
      <c r="L264" s="80"/>
      <c r="M264" s="80"/>
    </row>
    <row r="265" spans="1:13" x14ac:dyDescent="0.35">
      <c r="A265" s="80"/>
      <c r="B265" s="80"/>
      <c r="C265" s="80"/>
      <c r="D265" s="80" t="s">
        <v>180</v>
      </c>
      <c r="E265" s="80" t="s">
        <v>193</v>
      </c>
      <c r="F265" s="80"/>
      <c r="G265" s="80"/>
      <c r="H265" s="80"/>
      <c r="I265" s="80"/>
      <c r="J265" s="80"/>
      <c r="K265" s="80"/>
      <c r="L265" s="80"/>
      <c r="M265" s="80"/>
    </row>
    <row r="266" spans="1:13" x14ac:dyDescent="0.35">
      <c r="A266" s="80"/>
      <c r="B266" s="80"/>
      <c r="C266" s="80"/>
      <c r="D266" s="80" t="s">
        <v>615</v>
      </c>
      <c r="E266" s="80" t="s">
        <v>521</v>
      </c>
      <c r="F266" s="80"/>
      <c r="G266" s="80"/>
      <c r="H266" s="80"/>
      <c r="I266" s="80"/>
      <c r="J266" s="80"/>
      <c r="K266" s="80"/>
      <c r="L266" s="80"/>
      <c r="M266" s="80"/>
    </row>
    <row r="267" spans="1:13" x14ac:dyDescent="0.35">
      <c r="A267" s="80"/>
      <c r="B267" s="80"/>
      <c r="C267" s="80"/>
      <c r="D267" s="80" t="s">
        <v>182</v>
      </c>
      <c r="E267" s="80" t="s">
        <v>33</v>
      </c>
      <c r="F267" s="80"/>
      <c r="G267" s="80"/>
      <c r="H267" s="80"/>
      <c r="I267" s="80"/>
      <c r="J267" s="80"/>
      <c r="K267" s="80"/>
      <c r="L267" s="80"/>
      <c r="M267" s="80"/>
    </row>
    <row r="268" spans="1:13" x14ac:dyDescent="0.35">
      <c r="A268" s="80"/>
      <c r="B268" s="80"/>
      <c r="C268" s="80"/>
      <c r="D268" s="80" t="s">
        <v>616</v>
      </c>
      <c r="E268" s="80" t="s">
        <v>719</v>
      </c>
      <c r="F268" s="80"/>
      <c r="G268" s="80"/>
      <c r="H268" s="80"/>
      <c r="I268" s="80"/>
      <c r="J268" s="80"/>
      <c r="K268" s="80"/>
      <c r="L268" s="80"/>
      <c r="M268" s="80"/>
    </row>
    <row r="269" spans="1:13" x14ac:dyDescent="0.35">
      <c r="A269" s="80"/>
      <c r="B269" s="80"/>
      <c r="C269" s="80"/>
      <c r="D269" s="80" t="s">
        <v>198</v>
      </c>
      <c r="E269" s="80" t="s">
        <v>31</v>
      </c>
      <c r="F269" s="80"/>
      <c r="G269" s="80"/>
      <c r="H269" s="80"/>
      <c r="I269" s="80"/>
      <c r="J269" s="80"/>
      <c r="K269" s="80"/>
      <c r="L269" s="80"/>
      <c r="M269" s="80"/>
    </row>
    <row r="270" spans="1:13" x14ac:dyDescent="0.35">
      <c r="A270" s="80"/>
      <c r="B270" s="80"/>
      <c r="C270" s="80"/>
      <c r="D270" s="80" t="s">
        <v>617</v>
      </c>
      <c r="E270" s="80" t="s">
        <v>495</v>
      </c>
      <c r="F270" s="80"/>
      <c r="G270" s="80"/>
      <c r="H270" s="80"/>
      <c r="I270" s="80"/>
      <c r="J270" s="80"/>
      <c r="K270" s="80"/>
      <c r="L270" s="80"/>
      <c r="M270" s="80"/>
    </row>
    <row r="271" spans="1:13" x14ac:dyDescent="0.35">
      <c r="A271" s="80"/>
      <c r="B271" s="80"/>
      <c r="C271" s="80"/>
      <c r="D271" s="80" t="s">
        <v>618</v>
      </c>
      <c r="E271" s="80" t="s">
        <v>498</v>
      </c>
      <c r="F271" s="80"/>
      <c r="G271" s="80"/>
      <c r="H271" s="80"/>
      <c r="I271" s="80"/>
      <c r="J271" s="80"/>
      <c r="K271" s="80"/>
      <c r="L271" s="80"/>
      <c r="M271" s="80"/>
    </row>
    <row r="272" spans="1:13" x14ac:dyDescent="0.35">
      <c r="A272" s="80"/>
      <c r="B272" s="80"/>
      <c r="C272" s="80"/>
      <c r="D272" s="80" t="s">
        <v>619</v>
      </c>
      <c r="E272" s="80" t="s">
        <v>497</v>
      </c>
      <c r="F272" s="80"/>
      <c r="G272" s="80"/>
      <c r="H272" s="80"/>
      <c r="I272" s="80"/>
      <c r="J272" s="80"/>
      <c r="K272" s="80"/>
      <c r="L272" s="80"/>
      <c r="M272" s="80"/>
    </row>
    <row r="273" spans="1:13" x14ac:dyDescent="0.35">
      <c r="A273" s="80"/>
      <c r="B273" s="80"/>
      <c r="C273" s="80"/>
      <c r="D273" s="80" t="s">
        <v>620</v>
      </c>
      <c r="E273" s="80" t="s">
        <v>496</v>
      </c>
      <c r="F273" s="80"/>
      <c r="G273" s="80"/>
      <c r="H273" s="80"/>
      <c r="I273" s="80"/>
      <c r="J273" s="80"/>
      <c r="K273" s="80"/>
      <c r="L273" s="80"/>
      <c r="M273" s="80"/>
    </row>
    <row r="274" spans="1:13" x14ac:dyDescent="0.35">
      <c r="A274" s="80"/>
      <c r="B274" s="80"/>
      <c r="C274" s="80"/>
      <c r="D274" s="80" t="s">
        <v>621</v>
      </c>
      <c r="E274" s="80" t="s">
        <v>519</v>
      </c>
      <c r="F274" s="80"/>
      <c r="G274" s="80"/>
      <c r="H274" s="80"/>
      <c r="I274" s="80"/>
      <c r="J274" s="80"/>
      <c r="K274" s="80"/>
      <c r="L274" s="80"/>
      <c r="M274" s="80"/>
    </row>
    <row r="275" spans="1:13" x14ac:dyDescent="0.35">
      <c r="A275" s="80"/>
      <c r="B275" s="80"/>
      <c r="C275" s="80"/>
      <c r="D275" s="80" t="s">
        <v>622</v>
      </c>
      <c r="E275" s="80" t="s">
        <v>500</v>
      </c>
      <c r="F275" s="80"/>
      <c r="G275" s="80"/>
      <c r="H275" s="80"/>
      <c r="I275" s="80"/>
      <c r="J275" s="80"/>
      <c r="K275" s="80"/>
      <c r="L275" s="80"/>
      <c r="M275" s="80"/>
    </row>
    <row r="276" spans="1:13" x14ac:dyDescent="0.35">
      <c r="A276" s="80"/>
      <c r="B276" s="80"/>
      <c r="C276" s="80"/>
      <c r="D276" s="80" t="s">
        <v>192</v>
      </c>
      <c r="E276" s="80" t="s">
        <v>196</v>
      </c>
      <c r="F276" s="80"/>
      <c r="G276" s="80"/>
      <c r="H276" s="80"/>
      <c r="I276" s="80"/>
      <c r="J276" s="80"/>
      <c r="K276" s="80"/>
      <c r="L276" s="80"/>
      <c r="M276" s="80"/>
    </row>
    <row r="277" spans="1:13" x14ac:dyDescent="0.35">
      <c r="A277" s="80"/>
      <c r="B277" s="80"/>
      <c r="C277" s="80"/>
      <c r="D277" s="80" t="s">
        <v>623</v>
      </c>
      <c r="E277" s="80" t="s">
        <v>520</v>
      </c>
      <c r="F277" s="80"/>
      <c r="G277" s="80"/>
      <c r="H277" s="80"/>
      <c r="I277" s="80"/>
      <c r="J277" s="80"/>
      <c r="K277" s="80"/>
      <c r="L277" s="80"/>
      <c r="M277" s="80"/>
    </row>
    <row r="278" spans="1:13" x14ac:dyDescent="0.35">
      <c r="A278" s="80"/>
      <c r="B278" s="80"/>
      <c r="C278" s="80"/>
      <c r="D278" s="80" t="s">
        <v>43</v>
      </c>
      <c r="E278" s="80" t="s">
        <v>34</v>
      </c>
      <c r="F278" s="80"/>
      <c r="G278" s="80"/>
      <c r="H278" s="80"/>
      <c r="I278" s="80"/>
      <c r="J278" s="80"/>
      <c r="K278" s="80"/>
      <c r="L278" s="80"/>
      <c r="M278" s="80"/>
    </row>
    <row r="279" spans="1:13" x14ac:dyDescent="0.35">
      <c r="A279" s="80"/>
      <c r="B279" s="80"/>
      <c r="C279" s="80"/>
      <c r="D279" s="80" t="s">
        <v>624</v>
      </c>
      <c r="E279" s="80" t="s">
        <v>502</v>
      </c>
      <c r="F279" s="80"/>
      <c r="G279" s="80"/>
      <c r="H279" s="80"/>
      <c r="I279" s="80"/>
      <c r="J279" s="80"/>
      <c r="K279" s="80"/>
      <c r="L279" s="80"/>
      <c r="M279" s="80"/>
    </row>
    <row r="280" spans="1:13" x14ac:dyDescent="0.35">
      <c r="A280" s="80"/>
      <c r="B280" s="80"/>
      <c r="C280" s="80"/>
      <c r="D280" s="80" t="s">
        <v>59</v>
      </c>
      <c r="E280" s="80" t="s">
        <v>331</v>
      </c>
      <c r="F280" s="80"/>
      <c r="G280" s="80"/>
      <c r="H280" s="80"/>
      <c r="I280" s="80"/>
      <c r="J280" s="80"/>
      <c r="K280" s="80"/>
      <c r="L280" s="80"/>
      <c r="M280" s="80"/>
    </row>
    <row r="281" spans="1:13" x14ac:dyDescent="0.35">
      <c r="A281" s="80"/>
      <c r="B281" s="80"/>
      <c r="C281" s="80"/>
      <c r="D281" s="80" t="s">
        <v>625</v>
      </c>
      <c r="E281" s="80" t="s">
        <v>499</v>
      </c>
      <c r="F281" s="80"/>
      <c r="G281" s="80"/>
      <c r="H281" s="80"/>
      <c r="I281" s="80"/>
      <c r="J281" s="80"/>
      <c r="K281" s="80"/>
      <c r="L281" s="80"/>
      <c r="M281" s="80"/>
    </row>
    <row r="282" spans="1:13" x14ac:dyDescent="0.35">
      <c r="A282" s="80"/>
      <c r="B282" s="80"/>
      <c r="C282" s="80"/>
      <c r="D282" s="80" t="s">
        <v>626</v>
      </c>
      <c r="E282" s="80" t="s">
        <v>501</v>
      </c>
      <c r="F282" s="80"/>
      <c r="G282" s="107"/>
      <c r="H282" s="80"/>
      <c r="I282" s="80"/>
      <c r="J282" s="80"/>
      <c r="K282" s="80"/>
      <c r="L282" s="80"/>
      <c r="M282" s="80"/>
    </row>
    <row r="283" spans="1:13" x14ac:dyDescent="0.35">
      <c r="A283" s="80"/>
      <c r="B283" s="80"/>
      <c r="C283" s="80"/>
      <c r="D283" s="80" t="s">
        <v>213</v>
      </c>
      <c r="E283" s="80" t="s">
        <v>208</v>
      </c>
      <c r="F283" s="80"/>
      <c r="G283" s="80"/>
      <c r="H283" s="80"/>
      <c r="I283" s="80"/>
      <c r="J283" s="80"/>
      <c r="K283" s="80"/>
      <c r="L283" s="80"/>
      <c r="M283" s="80"/>
    </row>
    <row r="284" spans="1:13" x14ac:dyDescent="0.35">
      <c r="A284" s="80"/>
      <c r="B284" s="80"/>
      <c r="C284" s="80"/>
      <c r="D284" s="80" t="s">
        <v>627</v>
      </c>
      <c r="E284" s="80" t="s">
        <v>503</v>
      </c>
      <c r="F284" s="80"/>
      <c r="G284" s="80"/>
      <c r="H284" s="80"/>
      <c r="I284" s="80"/>
      <c r="J284" s="80"/>
      <c r="K284" s="80"/>
      <c r="L284" s="80"/>
      <c r="M284" s="80"/>
    </row>
    <row r="285" spans="1:13" x14ac:dyDescent="0.35">
      <c r="A285" s="80"/>
      <c r="B285" s="80"/>
      <c r="C285" s="80"/>
      <c r="D285" s="80" t="s">
        <v>211</v>
      </c>
      <c r="E285" s="80" t="s">
        <v>39</v>
      </c>
      <c r="F285" s="80"/>
      <c r="G285" s="80"/>
      <c r="H285" s="80"/>
      <c r="I285" s="80"/>
      <c r="J285" s="80"/>
      <c r="K285" s="80"/>
      <c r="L285" s="80"/>
      <c r="M285" s="80"/>
    </row>
    <row r="286" spans="1:13" x14ac:dyDescent="0.35">
      <c r="A286" s="80"/>
      <c r="B286" s="80"/>
      <c r="C286" s="80"/>
      <c r="D286" s="80" t="s">
        <v>628</v>
      </c>
      <c r="E286" s="80" t="s">
        <v>504</v>
      </c>
      <c r="F286" s="80"/>
      <c r="G286" s="80"/>
      <c r="H286" s="80"/>
      <c r="I286" s="80"/>
      <c r="J286" s="80"/>
      <c r="K286" s="80"/>
      <c r="L286" s="80"/>
      <c r="M286" s="80"/>
    </row>
    <row r="287" spans="1:13" x14ac:dyDescent="0.35">
      <c r="A287" s="80"/>
      <c r="B287" s="80"/>
      <c r="C287" s="80"/>
      <c r="D287" s="80" t="s">
        <v>751</v>
      </c>
      <c r="E287" s="80" t="s">
        <v>757</v>
      </c>
      <c r="F287" s="80"/>
      <c r="G287" s="80"/>
      <c r="H287" s="80"/>
      <c r="I287" s="80"/>
      <c r="J287" s="80"/>
      <c r="K287" s="80"/>
      <c r="L287" s="80"/>
      <c r="M287" s="80"/>
    </row>
    <row r="288" spans="1:13" x14ac:dyDescent="0.35">
      <c r="A288" s="80"/>
      <c r="B288" s="80"/>
      <c r="C288" s="80"/>
      <c r="D288" s="80" t="s">
        <v>754</v>
      </c>
      <c r="E288" s="80" t="s">
        <v>760</v>
      </c>
      <c r="F288" s="80"/>
      <c r="G288" s="80"/>
      <c r="H288" s="80"/>
      <c r="I288" s="80"/>
      <c r="J288" s="80"/>
      <c r="K288" s="80"/>
      <c r="L288" s="80"/>
      <c r="M288" s="80"/>
    </row>
    <row r="289" spans="1:13" x14ac:dyDescent="0.35">
      <c r="A289" s="80"/>
      <c r="B289" s="80"/>
      <c r="C289" s="80"/>
      <c r="D289" s="80" t="s">
        <v>215</v>
      </c>
      <c r="E289" s="80" t="s">
        <v>214</v>
      </c>
      <c r="F289" s="80"/>
      <c r="G289" s="80"/>
      <c r="H289" s="80"/>
      <c r="I289" s="80"/>
      <c r="J289" s="80"/>
      <c r="K289" s="80"/>
      <c r="L289" s="80"/>
      <c r="M289" s="80"/>
    </row>
    <row r="290" spans="1:13" x14ac:dyDescent="0.35">
      <c r="A290" s="80"/>
      <c r="B290" s="80"/>
      <c r="C290" s="80"/>
      <c r="D290" s="80" t="s">
        <v>629</v>
      </c>
      <c r="E290" s="80" t="s">
        <v>505</v>
      </c>
      <c r="F290" s="80"/>
      <c r="G290" s="80"/>
      <c r="H290" s="80"/>
      <c r="I290" s="80"/>
      <c r="J290" s="80"/>
      <c r="K290" s="80"/>
      <c r="L290" s="80"/>
      <c r="M290" s="80"/>
    </row>
    <row r="291" spans="1:13" x14ac:dyDescent="0.35">
      <c r="A291" s="80"/>
      <c r="B291" s="80"/>
      <c r="C291" s="80"/>
      <c r="D291" s="80" t="s">
        <v>218</v>
      </c>
      <c r="E291" s="80" t="s">
        <v>220</v>
      </c>
      <c r="F291" s="80"/>
      <c r="G291" s="80"/>
      <c r="H291" s="80"/>
      <c r="I291" s="80"/>
      <c r="J291" s="80"/>
      <c r="K291" s="80"/>
      <c r="L291" s="80"/>
      <c r="M291" s="80"/>
    </row>
    <row r="292" spans="1:13" x14ac:dyDescent="0.35">
      <c r="A292" s="80"/>
      <c r="B292" s="80"/>
      <c r="C292" s="80"/>
      <c r="D292" s="80" t="s">
        <v>630</v>
      </c>
      <c r="E292" s="80" t="s">
        <v>506</v>
      </c>
      <c r="F292" s="80"/>
      <c r="G292" s="80"/>
      <c r="H292" s="80"/>
      <c r="I292" s="80"/>
      <c r="J292" s="80"/>
      <c r="K292" s="80"/>
      <c r="L292" s="80"/>
      <c r="M292" s="80"/>
    </row>
    <row r="293" spans="1:13" x14ac:dyDescent="0.35">
      <c r="A293" s="80"/>
      <c r="B293" s="80"/>
      <c r="C293" s="80"/>
      <c r="D293" s="80" t="s">
        <v>221</v>
      </c>
      <c r="E293" s="80" t="s">
        <v>223</v>
      </c>
      <c r="F293" s="80"/>
      <c r="G293" s="80"/>
      <c r="H293" s="80"/>
      <c r="I293" s="80"/>
      <c r="J293" s="80"/>
      <c r="K293" s="80"/>
      <c r="L293" s="80"/>
      <c r="M293" s="80"/>
    </row>
    <row r="294" spans="1:13" x14ac:dyDescent="0.35">
      <c r="A294" s="80"/>
      <c r="B294" s="80"/>
      <c r="C294" s="80"/>
      <c r="D294" s="80" t="s">
        <v>631</v>
      </c>
      <c r="E294" s="80" t="s">
        <v>507</v>
      </c>
      <c r="F294" s="80"/>
      <c r="G294" s="80"/>
      <c r="H294" s="80"/>
      <c r="I294" s="80"/>
      <c r="J294" s="80"/>
      <c r="K294" s="80"/>
      <c r="L294" s="80"/>
      <c r="M294" s="80"/>
    </row>
    <row r="295" spans="1:13" x14ac:dyDescent="0.35">
      <c r="A295" s="80"/>
      <c r="B295" s="80"/>
      <c r="C295" s="80"/>
      <c r="D295" s="80"/>
      <c r="E295" s="80"/>
      <c r="F295" s="80"/>
      <c r="G295" s="80"/>
      <c r="H295" s="80"/>
      <c r="I295" s="80"/>
      <c r="J295" s="80"/>
      <c r="K295" s="80"/>
      <c r="L295" s="80"/>
      <c r="M295" s="80"/>
    </row>
    <row r="296" spans="1:13" x14ac:dyDescent="0.35">
      <c r="A296" s="80"/>
      <c r="B296" s="80"/>
      <c r="C296" s="80"/>
      <c r="D296" s="80"/>
      <c r="E296" s="80"/>
      <c r="F296" s="80"/>
      <c r="G296" s="80"/>
      <c r="H296" s="80"/>
      <c r="I296" s="80"/>
      <c r="J296" s="80"/>
      <c r="K296" s="80"/>
      <c r="L296" s="80"/>
      <c r="M296" s="80"/>
    </row>
    <row r="297" spans="1:13" x14ac:dyDescent="0.35">
      <c r="A297" s="80"/>
      <c r="B297" s="80"/>
      <c r="C297" s="80"/>
      <c r="D297" s="80" t="s">
        <v>74</v>
      </c>
      <c r="E297" s="80" t="s">
        <v>1</v>
      </c>
      <c r="F297" s="80"/>
      <c r="G297" s="80"/>
      <c r="H297" s="80"/>
      <c r="I297" s="80"/>
      <c r="J297" s="80"/>
      <c r="K297" s="80"/>
      <c r="L297" s="80"/>
      <c r="M297" s="80"/>
    </row>
    <row r="298" spans="1:13" x14ac:dyDescent="0.35">
      <c r="A298" s="80"/>
      <c r="B298" s="80"/>
      <c r="C298" s="80"/>
      <c r="D298" s="80" t="s">
        <v>345</v>
      </c>
      <c r="E298" s="80" t="s">
        <v>528</v>
      </c>
      <c r="F298" s="80"/>
      <c r="G298" s="80"/>
      <c r="H298" s="80"/>
      <c r="I298" s="80"/>
      <c r="J298" s="80"/>
      <c r="K298" s="80"/>
      <c r="L298" s="80"/>
      <c r="M298" s="80"/>
    </row>
    <row r="299" spans="1:13" x14ac:dyDescent="0.35">
      <c r="A299" s="80"/>
      <c r="B299" s="80"/>
      <c r="C299" s="80"/>
      <c r="D299" s="80" t="s">
        <v>79</v>
      </c>
      <c r="E299" s="80" t="s">
        <v>98</v>
      </c>
      <c r="F299" s="80"/>
      <c r="G299" s="80"/>
      <c r="H299" s="80"/>
      <c r="I299" s="80"/>
      <c r="J299" s="80"/>
      <c r="K299" s="80"/>
      <c r="L299" s="80"/>
      <c r="M299" s="80"/>
    </row>
    <row r="300" spans="1:13" x14ac:dyDescent="0.35">
      <c r="A300" s="80"/>
      <c r="B300" s="80"/>
      <c r="C300" s="80"/>
      <c r="D300" s="80" t="s">
        <v>347</v>
      </c>
      <c r="E300" s="80" t="s">
        <v>529</v>
      </c>
      <c r="F300" s="80"/>
      <c r="G300" s="80"/>
      <c r="H300" s="80"/>
      <c r="I300" s="80"/>
      <c r="J300" s="80"/>
      <c r="K300" s="80"/>
      <c r="L300" s="80"/>
      <c r="M300" s="80"/>
    </row>
    <row r="301" spans="1:13" x14ac:dyDescent="0.35">
      <c r="A301" s="80"/>
      <c r="B301" s="80"/>
      <c r="C301" s="80"/>
      <c r="D301" s="80" t="s">
        <v>83</v>
      </c>
      <c r="E301" s="80" t="s">
        <v>131</v>
      </c>
      <c r="F301" s="80"/>
      <c r="G301" s="80"/>
      <c r="H301" s="80"/>
      <c r="I301" s="80"/>
      <c r="J301" s="80"/>
      <c r="K301" s="80"/>
      <c r="L301" s="80"/>
      <c r="M301" s="80"/>
    </row>
    <row r="302" spans="1:13" x14ac:dyDescent="0.35">
      <c r="A302" s="80"/>
      <c r="B302" s="80"/>
      <c r="C302" s="80"/>
      <c r="D302" s="80" t="s">
        <v>348</v>
      </c>
      <c r="E302" s="80" t="s">
        <v>530</v>
      </c>
      <c r="F302" s="80"/>
      <c r="G302" s="80"/>
      <c r="H302" s="80"/>
      <c r="I302" s="80"/>
      <c r="J302" s="80"/>
      <c r="K302" s="80"/>
      <c r="L302" s="80"/>
      <c r="M302" s="80"/>
    </row>
    <row r="303" spans="1:13" x14ac:dyDescent="0.35">
      <c r="A303" s="80"/>
      <c r="B303" s="80"/>
      <c r="C303" s="80"/>
      <c r="D303" s="80" t="s">
        <v>85</v>
      </c>
      <c r="E303" s="80" t="s">
        <v>133</v>
      </c>
      <c r="F303" s="80"/>
      <c r="G303" s="80"/>
      <c r="H303" s="80"/>
      <c r="I303" s="80"/>
      <c r="J303" s="80"/>
      <c r="K303" s="80"/>
      <c r="L303" s="80"/>
      <c r="M303" s="80"/>
    </row>
    <row r="304" spans="1:13" x14ac:dyDescent="0.35">
      <c r="A304" s="80"/>
      <c r="B304" s="80"/>
      <c r="C304" s="80"/>
      <c r="D304" s="80" t="s">
        <v>349</v>
      </c>
      <c r="E304" s="80" t="s">
        <v>531</v>
      </c>
      <c r="F304" s="80"/>
      <c r="G304" s="80"/>
      <c r="H304" s="80"/>
      <c r="I304" s="80"/>
      <c r="J304" s="80"/>
      <c r="K304" s="80"/>
      <c r="L304" s="80"/>
      <c r="M304" s="80"/>
    </row>
    <row r="305" spans="1:13" x14ac:dyDescent="0.35">
      <c r="A305" s="80"/>
      <c r="B305" s="80"/>
      <c r="C305" s="80"/>
      <c r="D305" s="80" t="s">
        <v>87</v>
      </c>
      <c r="E305" s="80" t="s">
        <v>135</v>
      </c>
      <c r="F305" s="80"/>
      <c r="G305" s="80"/>
      <c r="H305" s="80"/>
      <c r="I305" s="80"/>
      <c r="J305" s="80"/>
      <c r="K305" s="80"/>
      <c r="L305" s="80"/>
      <c r="M305" s="80"/>
    </row>
    <row r="306" spans="1:13" x14ac:dyDescent="0.35">
      <c r="A306" s="80"/>
      <c r="B306" s="80"/>
      <c r="C306" s="80"/>
      <c r="D306" s="80" t="s">
        <v>350</v>
      </c>
      <c r="E306" s="80" t="s">
        <v>532</v>
      </c>
      <c r="F306" s="80"/>
      <c r="G306" s="80"/>
      <c r="H306" s="80"/>
      <c r="I306" s="80"/>
      <c r="J306" s="80"/>
      <c r="K306" s="80"/>
      <c r="L306" s="80"/>
      <c r="M306" s="80"/>
    </row>
    <row r="307" spans="1:13" x14ac:dyDescent="0.35">
      <c r="A307" s="80"/>
      <c r="B307" s="80"/>
      <c r="C307" s="80"/>
      <c r="D307" s="80" t="s">
        <v>81</v>
      </c>
      <c r="E307" s="80" t="s">
        <v>82</v>
      </c>
      <c r="F307" s="80"/>
      <c r="G307" s="80"/>
      <c r="H307" s="80"/>
      <c r="I307" s="80"/>
      <c r="J307" s="80"/>
      <c r="K307" s="80"/>
      <c r="L307" s="80"/>
      <c r="M307" s="80"/>
    </row>
    <row r="308" spans="1:13" x14ac:dyDescent="0.35">
      <c r="A308" s="80"/>
      <c r="B308" s="80"/>
      <c r="C308" s="80"/>
      <c r="D308" s="80" t="s">
        <v>351</v>
      </c>
      <c r="E308" s="80" t="s">
        <v>533</v>
      </c>
      <c r="F308" s="80"/>
      <c r="G308" s="80"/>
      <c r="H308" s="80"/>
      <c r="I308" s="80"/>
      <c r="J308" s="80"/>
      <c r="K308" s="80"/>
      <c r="L308" s="80"/>
      <c r="M308" s="80"/>
    </row>
    <row r="309" spans="1:13" x14ac:dyDescent="0.35">
      <c r="A309" s="80"/>
      <c r="B309" s="80"/>
      <c r="C309" s="80"/>
      <c r="D309" s="80" t="s">
        <v>90</v>
      </c>
      <c r="E309" s="80" t="s">
        <v>137</v>
      </c>
      <c r="F309" s="80"/>
      <c r="G309" s="80"/>
      <c r="H309" s="80"/>
      <c r="I309" s="80"/>
      <c r="J309" s="80"/>
      <c r="K309" s="80"/>
      <c r="L309" s="80"/>
      <c r="M309" s="80"/>
    </row>
    <row r="310" spans="1:13" x14ac:dyDescent="0.35">
      <c r="A310" s="80"/>
      <c r="B310" s="80"/>
      <c r="C310" s="80"/>
      <c r="D310" s="80" t="s">
        <v>352</v>
      </c>
      <c r="E310" s="80" t="s">
        <v>534</v>
      </c>
      <c r="F310" s="80"/>
      <c r="G310" s="80"/>
      <c r="H310" s="80"/>
      <c r="I310" s="80"/>
      <c r="J310" s="80"/>
      <c r="K310" s="80"/>
      <c r="L310" s="80"/>
      <c r="M310" s="80"/>
    </row>
    <row r="311" spans="1:13" x14ac:dyDescent="0.35">
      <c r="A311" s="80"/>
      <c r="B311" s="80"/>
      <c r="C311" s="80"/>
      <c r="D311" s="80" t="s">
        <v>92</v>
      </c>
      <c r="E311" s="80" t="s">
        <v>139</v>
      </c>
      <c r="F311" s="80"/>
      <c r="G311" s="80"/>
      <c r="H311" s="80"/>
      <c r="I311" s="80"/>
      <c r="J311" s="80"/>
      <c r="K311" s="80"/>
      <c r="L311" s="80"/>
      <c r="M311" s="80"/>
    </row>
    <row r="312" spans="1:13" x14ac:dyDescent="0.35">
      <c r="A312" s="80"/>
      <c r="B312" s="80"/>
      <c r="C312" s="80"/>
      <c r="D312" s="80" t="s">
        <v>353</v>
      </c>
      <c r="E312" s="80" t="s">
        <v>535</v>
      </c>
      <c r="F312" s="80"/>
      <c r="G312" s="80"/>
      <c r="H312" s="80"/>
      <c r="I312" s="80"/>
      <c r="J312" s="80"/>
      <c r="K312" s="80"/>
      <c r="L312" s="80"/>
      <c r="M312" s="80"/>
    </row>
    <row r="313" spans="1:13" x14ac:dyDescent="0.35">
      <c r="A313" s="80"/>
      <c r="B313" s="80"/>
      <c r="C313" s="80"/>
      <c r="D313" s="80" t="s">
        <v>94</v>
      </c>
      <c r="E313" s="80" t="s">
        <v>141</v>
      </c>
      <c r="F313" s="80"/>
      <c r="G313" s="80"/>
      <c r="H313" s="80"/>
      <c r="I313" s="80"/>
      <c r="J313" s="80"/>
      <c r="K313" s="80"/>
      <c r="L313" s="80"/>
      <c r="M313" s="80"/>
    </row>
    <row r="314" spans="1:13" x14ac:dyDescent="0.35">
      <c r="A314" s="80"/>
      <c r="B314" s="80"/>
      <c r="C314" s="80"/>
      <c r="D314" s="80" t="s">
        <v>354</v>
      </c>
      <c r="E314" s="80" t="s">
        <v>536</v>
      </c>
      <c r="F314" s="80"/>
      <c r="G314" s="80"/>
      <c r="H314" s="80"/>
      <c r="I314" s="80"/>
      <c r="J314" s="80"/>
      <c r="K314" s="80"/>
      <c r="L314" s="80"/>
      <c r="M314" s="80"/>
    </row>
    <row r="315" spans="1:13" x14ac:dyDescent="0.35">
      <c r="A315" s="80"/>
      <c r="B315" s="80"/>
      <c r="C315" s="80"/>
      <c r="D315" s="80" t="s">
        <v>96</v>
      </c>
      <c r="E315" s="80" t="s">
        <v>143</v>
      </c>
      <c r="F315" s="80"/>
      <c r="G315" s="80"/>
      <c r="H315" s="80"/>
      <c r="I315" s="80"/>
      <c r="J315" s="80"/>
      <c r="K315" s="80"/>
      <c r="L315" s="80"/>
      <c r="M315" s="80"/>
    </row>
    <row r="316" spans="1:13" x14ac:dyDescent="0.35">
      <c r="A316" s="80"/>
      <c r="B316" s="80"/>
      <c r="C316" s="80"/>
      <c r="D316" s="80" t="s">
        <v>355</v>
      </c>
      <c r="E316" s="80" t="s">
        <v>537</v>
      </c>
      <c r="F316" s="80"/>
      <c r="G316" s="80"/>
      <c r="H316" s="80"/>
      <c r="I316" s="80"/>
      <c r="J316" s="80"/>
      <c r="K316" s="80"/>
      <c r="L316" s="80"/>
      <c r="M316" s="80"/>
    </row>
    <row r="317" spans="1:13" x14ac:dyDescent="0.35">
      <c r="A317" s="80"/>
      <c r="B317" s="80"/>
      <c r="C317" s="80"/>
      <c r="D317" s="80" t="s">
        <v>99</v>
      </c>
      <c r="E317" s="80" t="s">
        <v>2</v>
      </c>
      <c r="F317" s="80"/>
      <c r="G317" s="80"/>
      <c r="H317" s="80"/>
      <c r="I317" s="80"/>
      <c r="J317" s="80"/>
      <c r="K317" s="80"/>
      <c r="L317" s="80"/>
      <c r="M317" s="80"/>
    </row>
    <row r="318" spans="1:13" x14ac:dyDescent="0.35">
      <c r="A318" s="80"/>
      <c r="B318" s="80"/>
      <c r="C318" s="80"/>
      <c r="D318" s="80" t="s">
        <v>356</v>
      </c>
      <c r="E318" s="80" t="s">
        <v>538</v>
      </c>
      <c r="F318" s="80"/>
      <c r="G318" s="80"/>
      <c r="H318" s="80"/>
      <c r="I318" s="80"/>
      <c r="J318" s="80"/>
      <c r="K318" s="80"/>
      <c r="L318" s="80"/>
      <c r="M318" s="80"/>
    </row>
    <row r="319" spans="1:13" x14ac:dyDescent="0.35">
      <c r="A319" s="80"/>
      <c r="B319" s="80"/>
      <c r="C319" s="80"/>
      <c r="D319" s="80" t="s">
        <v>101</v>
      </c>
      <c r="E319" s="80" t="s">
        <v>32</v>
      </c>
      <c r="F319" s="80"/>
      <c r="G319" s="80"/>
      <c r="H319" s="80"/>
      <c r="I319" s="80"/>
      <c r="J319" s="80"/>
      <c r="K319" s="80"/>
      <c r="L319" s="80"/>
      <c r="M319" s="80"/>
    </row>
    <row r="320" spans="1:13" x14ac:dyDescent="0.35">
      <c r="A320" s="80"/>
      <c r="B320" s="80"/>
      <c r="C320" s="80"/>
      <c r="D320" s="80" t="s">
        <v>357</v>
      </c>
      <c r="E320" s="80" t="s">
        <v>539</v>
      </c>
      <c r="F320" s="80"/>
      <c r="G320" s="80"/>
      <c r="H320" s="80"/>
      <c r="I320" s="80"/>
      <c r="J320" s="80"/>
      <c r="K320" s="80"/>
      <c r="L320" s="80"/>
      <c r="M320" s="80"/>
    </row>
    <row r="321" spans="1:13" x14ac:dyDescent="0.35">
      <c r="A321" s="80"/>
      <c r="B321" s="80"/>
      <c r="C321" s="80"/>
      <c r="D321" s="80" t="s">
        <v>105</v>
      </c>
      <c r="E321" s="80" t="s">
        <v>107</v>
      </c>
      <c r="F321" s="80"/>
      <c r="G321" s="80"/>
      <c r="H321" s="80"/>
      <c r="I321" s="80"/>
      <c r="J321" s="80"/>
      <c r="K321" s="80"/>
      <c r="L321" s="80"/>
      <c r="M321" s="80"/>
    </row>
    <row r="322" spans="1:13" x14ac:dyDescent="0.35">
      <c r="A322" s="80"/>
      <c r="B322" s="80"/>
      <c r="C322" s="80"/>
      <c r="D322" s="80" t="s">
        <v>358</v>
      </c>
      <c r="E322" s="80" t="s">
        <v>540</v>
      </c>
      <c r="F322" s="80"/>
      <c r="G322" s="80"/>
      <c r="H322" s="80"/>
      <c r="I322" s="80"/>
      <c r="J322" s="80"/>
      <c r="K322" s="80"/>
      <c r="L322" s="80"/>
      <c r="M322" s="80"/>
    </row>
    <row r="323" spans="1:13" x14ac:dyDescent="0.35">
      <c r="A323" s="80"/>
      <c r="B323" s="80"/>
      <c r="C323" s="80"/>
      <c r="D323" s="80" t="s">
        <v>109</v>
      </c>
      <c r="E323" s="80" t="s">
        <v>3</v>
      </c>
      <c r="F323" s="80"/>
      <c r="G323" s="80"/>
      <c r="H323" s="80"/>
      <c r="I323" s="80"/>
      <c r="J323" s="80"/>
      <c r="K323" s="80"/>
      <c r="L323" s="80"/>
      <c r="M323" s="80"/>
    </row>
    <row r="324" spans="1:13" x14ac:dyDescent="0.35">
      <c r="A324" s="80"/>
      <c r="B324" s="80"/>
      <c r="C324" s="80"/>
      <c r="D324" s="80" t="s">
        <v>359</v>
      </c>
      <c r="E324" s="80" t="s">
        <v>541</v>
      </c>
      <c r="F324" s="80"/>
      <c r="G324" s="80"/>
      <c r="H324" s="80"/>
      <c r="I324" s="80"/>
      <c r="J324" s="80"/>
      <c r="K324" s="80"/>
      <c r="L324" s="80"/>
      <c r="M324" s="80"/>
    </row>
    <row r="325" spans="1:13" x14ac:dyDescent="0.35">
      <c r="A325" s="80"/>
      <c r="B325" s="80"/>
      <c r="C325" s="80"/>
      <c r="D325" s="80" t="s">
        <v>111</v>
      </c>
      <c r="E325" s="80" t="s">
        <v>5</v>
      </c>
      <c r="F325" s="80"/>
      <c r="G325" s="80"/>
      <c r="H325" s="80"/>
      <c r="I325" s="80"/>
      <c r="J325" s="80"/>
      <c r="K325" s="80"/>
      <c r="L325" s="80"/>
      <c r="M325" s="80"/>
    </row>
    <row r="326" spans="1:13" x14ac:dyDescent="0.35">
      <c r="A326" s="80"/>
      <c r="B326" s="80"/>
      <c r="C326" s="80"/>
      <c r="D326" s="80" t="s">
        <v>360</v>
      </c>
      <c r="E326" s="80" t="s">
        <v>542</v>
      </c>
      <c r="F326" s="80"/>
      <c r="G326" s="80"/>
      <c r="H326" s="80"/>
      <c r="I326" s="80"/>
      <c r="J326" s="80"/>
      <c r="K326" s="80"/>
      <c r="L326" s="80"/>
      <c r="M326" s="80"/>
    </row>
    <row r="327" spans="1:13" x14ac:dyDescent="0.35">
      <c r="A327" s="80"/>
      <c r="B327" s="80"/>
      <c r="C327" s="80"/>
      <c r="D327" s="80" t="s">
        <v>113</v>
      </c>
      <c r="E327" s="80" t="s">
        <v>8</v>
      </c>
      <c r="F327" s="80"/>
      <c r="G327" s="80"/>
      <c r="H327" s="80"/>
      <c r="I327" s="80"/>
      <c r="J327" s="80"/>
      <c r="K327" s="80"/>
      <c r="L327" s="80"/>
      <c r="M327" s="80"/>
    </row>
    <row r="328" spans="1:13" x14ac:dyDescent="0.35">
      <c r="A328" s="80"/>
      <c r="B328" s="80"/>
      <c r="C328" s="80"/>
      <c r="D328" s="80" t="s">
        <v>361</v>
      </c>
      <c r="E328" s="80" t="s">
        <v>543</v>
      </c>
      <c r="F328" s="80"/>
      <c r="G328" s="80"/>
      <c r="H328" s="80"/>
      <c r="I328" s="80"/>
      <c r="J328" s="80"/>
      <c r="K328" s="80"/>
      <c r="L328" s="80"/>
      <c r="M328" s="80"/>
    </row>
    <row r="329" spans="1:13" x14ac:dyDescent="0.35">
      <c r="A329" s="80"/>
      <c r="B329" s="80"/>
      <c r="C329" s="80"/>
      <c r="D329" s="80" t="s">
        <v>115</v>
      </c>
      <c r="E329" s="80" t="s">
        <v>9</v>
      </c>
      <c r="F329" s="80"/>
      <c r="G329" s="80"/>
      <c r="H329" s="80"/>
      <c r="I329" s="80"/>
      <c r="J329" s="80"/>
      <c r="K329" s="80"/>
      <c r="L329" s="80"/>
      <c r="M329" s="80"/>
    </row>
    <row r="330" spans="1:13" x14ac:dyDescent="0.35">
      <c r="A330" s="80"/>
      <c r="B330" s="80"/>
      <c r="C330" s="80"/>
      <c r="D330" s="80" t="s">
        <v>362</v>
      </c>
      <c r="E330" s="80" t="s">
        <v>544</v>
      </c>
      <c r="F330" s="80"/>
      <c r="G330" s="80"/>
      <c r="H330" s="80"/>
      <c r="I330" s="80"/>
      <c r="J330" s="80"/>
      <c r="K330" s="80"/>
      <c r="L330" s="80"/>
      <c r="M330" s="80"/>
    </row>
    <row r="331" spans="1:13" x14ac:dyDescent="0.35">
      <c r="A331" s="80"/>
      <c r="B331" s="80"/>
      <c r="C331" s="80"/>
      <c r="D331" s="80" t="s">
        <v>117</v>
      </c>
      <c r="E331" s="80" t="s">
        <v>12</v>
      </c>
      <c r="F331" s="80"/>
      <c r="G331" s="80"/>
      <c r="H331" s="80"/>
      <c r="I331" s="80"/>
      <c r="J331" s="80"/>
      <c r="K331" s="80"/>
      <c r="L331" s="80"/>
      <c r="M331" s="80"/>
    </row>
    <row r="332" spans="1:13" x14ac:dyDescent="0.35">
      <c r="A332" s="80"/>
      <c r="B332" s="80"/>
      <c r="C332" s="80"/>
      <c r="D332" s="80" t="s">
        <v>363</v>
      </c>
      <c r="E332" s="80" t="s">
        <v>545</v>
      </c>
      <c r="F332" s="80"/>
      <c r="G332" s="80"/>
      <c r="H332" s="80"/>
      <c r="I332" s="80"/>
      <c r="J332" s="80"/>
      <c r="K332" s="80"/>
      <c r="L332" s="80"/>
      <c r="M332" s="80"/>
    </row>
    <row r="333" spans="1:13" x14ac:dyDescent="0.35">
      <c r="A333" s="80"/>
      <c r="B333" s="80"/>
      <c r="C333" s="80"/>
      <c r="D333" s="80" t="s">
        <v>119</v>
      </c>
      <c r="E333" s="80" t="s">
        <v>4</v>
      </c>
      <c r="F333" s="80"/>
      <c r="G333" s="80"/>
      <c r="H333" s="80"/>
      <c r="I333" s="80"/>
      <c r="J333" s="80"/>
      <c r="K333" s="80"/>
      <c r="L333" s="80"/>
      <c r="M333" s="80"/>
    </row>
    <row r="334" spans="1:13" x14ac:dyDescent="0.35">
      <c r="A334" s="80"/>
      <c r="B334" s="80"/>
      <c r="C334" s="80"/>
      <c r="D334" s="80" t="s">
        <v>364</v>
      </c>
      <c r="E334" s="80" t="s">
        <v>546</v>
      </c>
      <c r="F334" s="80"/>
      <c r="G334" s="80"/>
      <c r="H334" s="80"/>
      <c r="I334" s="80"/>
      <c r="J334" s="80"/>
      <c r="K334" s="80"/>
      <c r="L334" s="80"/>
      <c r="M334" s="80"/>
    </row>
    <row r="335" spans="1:13" x14ac:dyDescent="0.35">
      <c r="A335" s="80"/>
      <c r="B335" s="80"/>
      <c r="C335" s="80"/>
      <c r="D335" s="80" t="s">
        <v>121</v>
      </c>
      <c r="E335" s="80" t="s">
        <v>6</v>
      </c>
      <c r="F335" s="80"/>
      <c r="G335" s="80"/>
      <c r="H335" s="80"/>
      <c r="I335" s="80"/>
      <c r="J335" s="80"/>
      <c r="K335" s="80"/>
      <c r="L335" s="80"/>
      <c r="M335" s="80"/>
    </row>
    <row r="336" spans="1:13" x14ac:dyDescent="0.35">
      <c r="A336" s="80"/>
      <c r="B336" s="80"/>
      <c r="C336" s="80"/>
      <c r="D336" s="80" t="s">
        <v>365</v>
      </c>
      <c r="E336" s="80" t="s">
        <v>547</v>
      </c>
      <c r="F336" s="80"/>
      <c r="G336" s="80"/>
      <c r="H336" s="80"/>
      <c r="I336" s="80"/>
      <c r="J336" s="80"/>
      <c r="K336" s="80"/>
      <c r="L336" s="80"/>
      <c r="M336" s="80"/>
    </row>
    <row r="337" spans="1:13" x14ac:dyDescent="0.35">
      <c r="A337" s="80"/>
      <c r="B337" s="80"/>
      <c r="C337" s="80"/>
      <c r="D337" s="80" t="s">
        <v>123</v>
      </c>
      <c r="E337" s="80" t="s">
        <v>177</v>
      </c>
      <c r="F337" s="80"/>
      <c r="G337" s="80"/>
      <c r="H337" s="80"/>
      <c r="I337" s="80"/>
      <c r="J337" s="80"/>
      <c r="K337" s="80"/>
      <c r="L337" s="80"/>
      <c r="M337" s="80"/>
    </row>
    <row r="338" spans="1:13" x14ac:dyDescent="0.35">
      <c r="A338" s="80"/>
      <c r="B338" s="80"/>
      <c r="C338" s="80"/>
      <c r="D338" s="80" t="s">
        <v>366</v>
      </c>
      <c r="E338" s="80" t="s">
        <v>548</v>
      </c>
      <c r="F338" s="80"/>
      <c r="G338" s="80"/>
      <c r="H338" s="80"/>
      <c r="I338" s="80"/>
      <c r="J338" s="80"/>
      <c r="K338" s="80"/>
      <c r="L338" s="80"/>
      <c r="M338" s="80"/>
    </row>
    <row r="339" spans="1:13" x14ac:dyDescent="0.35">
      <c r="A339" s="80"/>
      <c r="B339" s="80"/>
      <c r="C339" s="80"/>
      <c r="D339" s="80" t="s">
        <v>149</v>
      </c>
      <c r="E339" s="80" t="s">
        <v>167</v>
      </c>
      <c r="F339" s="80"/>
      <c r="G339" s="80"/>
      <c r="H339" s="80"/>
      <c r="I339" s="80"/>
      <c r="J339" s="80"/>
      <c r="K339" s="80"/>
      <c r="L339" s="80"/>
      <c r="M339" s="80"/>
    </row>
    <row r="340" spans="1:13" x14ac:dyDescent="0.35">
      <c r="A340" s="80"/>
      <c r="B340" s="80"/>
      <c r="C340" s="80"/>
      <c r="D340" s="80" t="s">
        <v>367</v>
      </c>
      <c r="E340" s="80" t="s">
        <v>549</v>
      </c>
      <c r="F340" s="80"/>
      <c r="G340" s="80"/>
      <c r="H340" s="80"/>
      <c r="I340" s="80"/>
      <c r="J340" s="80"/>
      <c r="K340" s="80"/>
      <c r="L340" s="80"/>
      <c r="M340" s="80"/>
    </row>
    <row r="341" spans="1:13" x14ac:dyDescent="0.35">
      <c r="A341" s="80"/>
      <c r="B341" s="80"/>
      <c r="C341" s="80"/>
      <c r="D341" s="80" t="s">
        <v>151</v>
      </c>
      <c r="E341" s="80" t="s">
        <v>13</v>
      </c>
      <c r="F341" s="80"/>
      <c r="G341" s="80"/>
      <c r="H341" s="80"/>
      <c r="I341" s="80"/>
      <c r="J341" s="80"/>
      <c r="K341" s="80"/>
      <c r="L341" s="80"/>
      <c r="M341" s="80"/>
    </row>
    <row r="342" spans="1:13" x14ac:dyDescent="0.35">
      <c r="A342" s="80"/>
      <c r="B342" s="80"/>
      <c r="C342" s="80"/>
      <c r="D342" s="80" t="s">
        <v>368</v>
      </c>
      <c r="E342" s="80" t="s">
        <v>550</v>
      </c>
      <c r="F342" s="80"/>
      <c r="G342" s="80"/>
      <c r="H342" s="80"/>
      <c r="I342" s="80"/>
      <c r="J342" s="80"/>
      <c r="K342" s="80"/>
      <c r="L342" s="80"/>
      <c r="M342" s="80"/>
    </row>
    <row r="343" spans="1:13" x14ac:dyDescent="0.35">
      <c r="A343" s="80"/>
      <c r="B343" s="80"/>
      <c r="C343" s="80"/>
      <c r="D343" s="80" t="s">
        <v>153</v>
      </c>
      <c r="E343" s="80" t="s">
        <v>170</v>
      </c>
      <c r="F343" s="80"/>
      <c r="G343" s="80"/>
      <c r="H343" s="80"/>
      <c r="I343" s="80"/>
      <c r="J343" s="80"/>
      <c r="K343" s="80"/>
      <c r="L343" s="80"/>
      <c r="M343" s="80"/>
    </row>
    <row r="344" spans="1:13" x14ac:dyDescent="0.35">
      <c r="A344" s="80"/>
      <c r="B344" s="80"/>
      <c r="C344" s="80"/>
      <c r="D344" s="80" t="s">
        <v>369</v>
      </c>
      <c r="E344" s="80" t="s">
        <v>551</v>
      </c>
      <c r="F344" s="80"/>
      <c r="G344" s="80"/>
      <c r="H344" s="80"/>
      <c r="I344" s="80"/>
      <c r="J344" s="80"/>
      <c r="K344" s="80"/>
      <c r="L344" s="80"/>
      <c r="M344" s="80"/>
    </row>
    <row r="345" spans="1:13" x14ac:dyDescent="0.35">
      <c r="A345" s="80"/>
      <c r="B345" s="80"/>
      <c r="C345" s="80"/>
      <c r="D345" s="80" t="s">
        <v>155</v>
      </c>
      <c r="E345" s="80" t="s">
        <v>16</v>
      </c>
      <c r="F345" s="80"/>
      <c r="G345" s="80"/>
      <c r="H345" s="80"/>
      <c r="I345" s="80"/>
      <c r="J345" s="80"/>
      <c r="K345" s="80"/>
      <c r="L345" s="80"/>
      <c r="M345" s="80"/>
    </row>
    <row r="346" spans="1:13" x14ac:dyDescent="0.35">
      <c r="A346" s="80"/>
      <c r="B346" s="80"/>
      <c r="C346" s="80"/>
      <c r="D346" s="80" t="s">
        <v>370</v>
      </c>
      <c r="E346" s="80" t="s">
        <v>552</v>
      </c>
      <c r="F346" s="80"/>
      <c r="G346" s="80"/>
      <c r="H346" s="80"/>
      <c r="I346" s="80"/>
      <c r="J346" s="80"/>
      <c r="K346" s="80"/>
      <c r="L346" s="80"/>
      <c r="M346" s="80"/>
    </row>
    <row r="347" spans="1:13" x14ac:dyDescent="0.35">
      <c r="A347" s="80"/>
      <c r="B347" s="80"/>
      <c r="C347" s="80"/>
      <c r="D347" s="80" t="s">
        <v>157</v>
      </c>
      <c r="E347" s="80" t="s">
        <v>17</v>
      </c>
      <c r="F347" s="80"/>
      <c r="G347" s="80"/>
      <c r="H347" s="80"/>
      <c r="I347" s="80"/>
      <c r="J347" s="80"/>
      <c r="K347" s="80"/>
      <c r="L347" s="80"/>
      <c r="M347" s="80"/>
    </row>
    <row r="348" spans="1:13" x14ac:dyDescent="0.35">
      <c r="A348" s="80"/>
      <c r="B348" s="80"/>
      <c r="C348" s="80"/>
      <c r="D348" s="80" t="s">
        <v>371</v>
      </c>
      <c r="E348" s="80" t="s">
        <v>553</v>
      </c>
      <c r="F348" s="80"/>
      <c r="G348" s="80"/>
      <c r="H348" s="80"/>
      <c r="I348" s="80"/>
      <c r="J348" s="80"/>
      <c r="K348" s="80"/>
      <c r="L348" s="80"/>
      <c r="M348" s="80"/>
    </row>
    <row r="349" spans="1:13" x14ac:dyDescent="0.35">
      <c r="A349" s="80"/>
      <c r="B349" s="80"/>
      <c r="C349" s="80"/>
      <c r="D349" s="80" t="s">
        <v>159</v>
      </c>
      <c r="E349" s="80" t="s">
        <v>18</v>
      </c>
      <c r="F349" s="80"/>
      <c r="G349" s="80"/>
      <c r="H349" s="80"/>
      <c r="I349" s="80"/>
      <c r="J349" s="80"/>
      <c r="K349" s="80"/>
      <c r="L349" s="80"/>
      <c r="M349" s="80"/>
    </row>
    <row r="350" spans="1:13" x14ac:dyDescent="0.35">
      <c r="A350" s="80"/>
      <c r="B350" s="80"/>
      <c r="C350" s="80"/>
      <c r="D350" s="80" t="s">
        <v>372</v>
      </c>
      <c r="E350" s="80" t="s">
        <v>554</v>
      </c>
      <c r="F350" s="80"/>
      <c r="G350" s="80"/>
      <c r="H350" s="80"/>
      <c r="I350" s="80"/>
      <c r="J350" s="80"/>
      <c r="K350" s="80"/>
      <c r="L350" s="80"/>
      <c r="M350" s="80"/>
    </row>
    <row r="351" spans="1:13" x14ac:dyDescent="0.35">
      <c r="A351" s="80"/>
      <c r="B351" s="80"/>
      <c r="C351" s="80"/>
      <c r="D351" s="80" t="s">
        <v>161</v>
      </c>
      <c r="E351" s="80" t="s">
        <v>14</v>
      </c>
      <c r="F351" s="80"/>
      <c r="G351" s="80"/>
      <c r="H351" s="80"/>
      <c r="I351" s="80"/>
      <c r="J351" s="80"/>
      <c r="K351" s="80"/>
      <c r="L351" s="80"/>
      <c r="M351" s="80"/>
    </row>
    <row r="352" spans="1:13" x14ac:dyDescent="0.35">
      <c r="A352" s="80"/>
      <c r="B352" s="80"/>
      <c r="C352" s="80"/>
      <c r="D352" s="80" t="s">
        <v>373</v>
      </c>
      <c r="E352" s="80" t="s">
        <v>555</v>
      </c>
      <c r="F352" s="80"/>
      <c r="G352" s="80"/>
      <c r="H352" s="80"/>
      <c r="I352" s="80"/>
      <c r="J352" s="80"/>
      <c r="K352" s="80"/>
      <c r="L352" s="80"/>
      <c r="M352" s="80"/>
    </row>
    <row r="353" spans="1:13" x14ac:dyDescent="0.35">
      <c r="A353" s="80"/>
      <c r="B353" s="80"/>
      <c r="C353" s="80"/>
      <c r="D353" s="80" t="s">
        <v>163</v>
      </c>
      <c r="E353" s="80" t="s">
        <v>15</v>
      </c>
      <c r="F353" s="80"/>
      <c r="G353" s="80"/>
      <c r="H353" s="80"/>
      <c r="I353" s="80"/>
      <c r="J353" s="80"/>
      <c r="K353" s="80"/>
      <c r="L353" s="80"/>
      <c r="M353" s="80"/>
    </row>
    <row r="354" spans="1:13" x14ac:dyDescent="0.35">
      <c r="A354" s="80"/>
      <c r="B354" s="80"/>
      <c r="C354" s="80"/>
      <c r="D354" s="80" t="s">
        <v>374</v>
      </c>
      <c r="E354" s="80" t="s">
        <v>556</v>
      </c>
      <c r="F354" s="80"/>
      <c r="G354" s="80"/>
      <c r="H354" s="80"/>
      <c r="I354" s="80"/>
      <c r="J354" s="80"/>
      <c r="K354" s="80"/>
      <c r="L354" s="80"/>
      <c r="M354" s="80"/>
    </row>
    <row r="355" spans="1:13" x14ac:dyDescent="0.35">
      <c r="A355" s="80"/>
      <c r="B355" s="80"/>
      <c r="C355" s="80"/>
      <c r="D355" s="80" t="s">
        <v>165</v>
      </c>
      <c r="E355" s="80" t="s">
        <v>178</v>
      </c>
      <c r="F355" s="80"/>
      <c r="G355" s="80"/>
      <c r="H355" s="80"/>
      <c r="I355" s="80"/>
      <c r="J355" s="80"/>
      <c r="K355" s="80"/>
      <c r="L355" s="80"/>
      <c r="M355" s="80"/>
    </row>
    <row r="356" spans="1:13" x14ac:dyDescent="0.35">
      <c r="A356" s="80"/>
      <c r="B356" s="80"/>
      <c r="C356" s="80"/>
      <c r="D356" s="80" t="s">
        <v>375</v>
      </c>
      <c r="E356" s="80" t="s">
        <v>636</v>
      </c>
      <c r="F356" s="80"/>
      <c r="G356" s="80"/>
      <c r="H356" s="80"/>
      <c r="I356" s="80"/>
      <c r="J356" s="80"/>
      <c r="K356" s="80"/>
      <c r="L356" s="80"/>
      <c r="M356" s="80"/>
    </row>
    <row r="357" spans="1:13" x14ac:dyDescent="0.35">
      <c r="A357" s="80"/>
      <c r="B357" s="80"/>
      <c r="C357" s="80"/>
      <c r="D357" s="80" t="s">
        <v>180</v>
      </c>
      <c r="E357" s="80" t="s">
        <v>193</v>
      </c>
      <c r="F357" s="80"/>
      <c r="G357" s="80"/>
      <c r="H357" s="80"/>
      <c r="I357" s="80"/>
      <c r="J357" s="80"/>
      <c r="K357" s="80"/>
      <c r="L357" s="80"/>
      <c r="M357" s="80"/>
    </row>
    <row r="358" spans="1:13" x14ac:dyDescent="0.35">
      <c r="A358" s="80"/>
      <c r="B358" s="80"/>
      <c r="C358" s="80"/>
      <c r="D358" s="80" t="s">
        <v>376</v>
      </c>
      <c r="E358" s="80" t="s">
        <v>557</v>
      </c>
      <c r="F358" s="80"/>
      <c r="G358" s="80"/>
      <c r="H358" s="80"/>
      <c r="I358" s="80"/>
      <c r="J358" s="80"/>
      <c r="K358" s="80"/>
      <c r="L358" s="80"/>
      <c r="M358" s="80"/>
    </row>
    <row r="359" spans="1:13" x14ac:dyDescent="0.35">
      <c r="A359" s="80"/>
      <c r="B359" s="80"/>
      <c r="C359" s="80"/>
      <c r="D359" s="80" t="s">
        <v>182</v>
      </c>
      <c r="E359" s="80" t="s">
        <v>33</v>
      </c>
      <c r="F359" s="80"/>
      <c r="G359" s="80"/>
      <c r="H359" s="80"/>
      <c r="I359" s="80"/>
      <c r="J359" s="80"/>
      <c r="K359" s="80"/>
      <c r="L359" s="80"/>
      <c r="M359" s="80"/>
    </row>
    <row r="360" spans="1:13" x14ac:dyDescent="0.35">
      <c r="A360" s="80"/>
      <c r="B360" s="80"/>
      <c r="C360" s="80"/>
      <c r="D360" s="80" t="s">
        <v>377</v>
      </c>
      <c r="E360" s="80" t="s">
        <v>558</v>
      </c>
      <c r="F360" s="80"/>
      <c r="G360" s="80"/>
      <c r="H360" s="80"/>
      <c r="I360" s="80"/>
      <c r="J360" s="80"/>
      <c r="K360" s="80"/>
      <c r="L360" s="80"/>
      <c r="M360" s="80"/>
    </row>
    <row r="361" spans="1:13" x14ac:dyDescent="0.35">
      <c r="A361" s="80"/>
      <c r="B361" s="80"/>
      <c r="C361" s="80"/>
      <c r="D361" s="80" t="s">
        <v>198</v>
      </c>
      <c r="E361" s="80" t="s">
        <v>31</v>
      </c>
      <c r="F361" s="80"/>
      <c r="G361" s="80"/>
      <c r="H361" s="80"/>
      <c r="I361" s="80"/>
      <c r="J361" s="80"/>
      <c r="K361" s="80"/>
      <c r="L361" s="80"/>
      <c r="M361" s="80"/>
    </row>
    <row r="362" spans="1:13" x14ac:dyDescent="0.35">
      <c r="A362" s="80"/>
      <c r="B362" s="80"/>
      <c r="C362" s="80"/>
      <c r="D362" s="80" t="s">
        <v>378</v>
      </c>
      <c r="E362" s="80" t="s">
        <v>559</v>
      </c>
      <c r="F362" s="80"/>
      <c r="G362" s="80"/>
      <c r="H362" s="80"/>
      <c r="I362" s="80"/>
      <c r="J362" s="80"/>
      <c r="K362" s="80"/>
      <c r="L362" s="80"/>
      <c r="M362" s="80"/>
    </row>
    <row r="363" spans="1:13" x14ac:dyDescent="0.35">
      <c r="A363" s="80"/>
      <c r="B363" s="80"/>
      <c r="C363" s="80"/>
      <c r="D363" s="80" t="s">
        <v>380</v>
      </c>
      <c r="E363" s="80" t="s">
        <v>571</v>
      </c>
      <c r="F363" s="80"/>
      <c r="G363" s="80"/>
      <c r="H363" s="80"/>
      <c r="I363" s="80"/>
      <c r="J363" s="80"/>
      <c r="K363" s="80"/>
      <c r="L363" s="80"/>
      <c r="M363" s="80"/>
    </row>
    <row r="364" spans="1:13" x14ac:dyDescent="0.35">
      <c r="A364" s="80"/>
      <c r="B364" s="80"/>
      <c r="C364" s="80"/>
      <c r="D364" s="80" t="s">
        <v>379</v>
      </c>
      <c r="E364" s="80" t="s">
        <v>573</v>
      </c>
      <c r="F364" s="80"/>
      <c r="G364" s="80"/>
      <c r="H364" s="80"/>
      <c r="I364" s="80"/>
      <c r="J364" s="80"/>
      <c r="K364" s="80"/>
      <c r="L364" s="80"/>
      <c r="M364" s="80"/>
    </row>
    <row r="365" spans="1:13" x14ac:dyDescent="0.35">
      <c r="A365" s="80"/>
      <c r="B365" s="80"/>
      <c r="C365" s="80"/>
      <c r="D365" s="80" t="s">
        <v>381</v>
      </c>
      <c r="E365" s="80" t="s">
        <v>572</v>
      </c>
      <c r="F365" s="80"/>
      <c r="G365" s="80"/>
      <c r="H365" s="80"/>
      <c r="I365" s="80"/>
      <c r="J365" s="80"/>
      <c r="K365" s="80"/>
      <c r="L365" s="80"/>
      <c r="M365" s="80"/>
    </row>
    <row r="366" spans="1:13" x14ac:dyDescent="0.35">
      <c r="A366" s="80"/>
      <c r="B366" s="80"/>
      <c r="C366" s="80"/>
      <c r="D366" s="80" t="s">
        <v>382</v>
      </c>
      <c r="E366" s="80" t="s">
        <v>560</v>
      </c>
      <c r="F366" s="80"/>
      <c r="G366" s="80"/>
      <c r="H366" s="80"/>
      <c r="I366" s="80"/>
      <c r="J366" s="80"/>
      <c r="K366" s="80"/>
      <c r="L366" s="80"/>
      <c r="M366" s="80"/>
    </row>
    <row r="367" spans="1:13" x14ac:dyDescent="0.35">
      <c r="A367" s="80"/>
      <c r="B367" s="80"/>
      <c r="C367" s="80"/>
      <c r="D367" s="80" t="s">
        <v>383</v>
      </c>
      <c r="E367" s="80" t="s">
        <v>561</v>
      </c>
      <c r="F367" s="80"/>
      <c r="G367" s="80"/>
      <c r="H367" s="80"/>
      <c r="I367" s="80"/>
      <c r="J367" s="80"/>
      <c r="K367" s="80"/>
      <c r="L367" s="80"/>
      <c r="M367" s="80"/>
    </row>
    <row r="368" spans="1:13" x14ac:dyDescent="0.35">
      <c r="A368" s="80"/>
      <c r="B368" s="80"/>
      <c r="C368" s="80"/>
      <c r="D368" s="80" t="s">
        <v>192</v>
      </c>
      <c r="E368" s="80" t="s">
        <v>196</v>
      </c>
      <c r="F368" s="80"/>
      <c r="G368" s="80"/>
      <c r="H368" s="80"/>
      <c r="I368" s="80"/>
      <c r="J368" s="80"/>
      <c r="K368" s="80"/>
      <c r="L368" s="80"/>
      <c r="M368" s="80"/>
    </row>
    <row r="369" spans="1:13" x14ac:dyDescent="0.35">
      <c r="A369" s="80"/>
      <c r="B369" s="80"/>
      <c r="C369" s="80"/>
      <c r="D369" s="80" t="s">
        <v>384</v>
      </c>
      <c r="E369" s="80" t="s">
        <v>562</v>
      </c>
      <c r="F369" s="80"/>
      <c r="G369" s="80"/>
      <c r="H369" s="80"/>
      <c r="I369" s="80"/>
      <c r="J369" s="80"/>
      <c r="K369" s="80"/>
      <c r="L369" s="80"/>
      <c r="M369" s="80"/>
    </row>
    <row r="370" spans="1:13" x14ac:dyDescent="0.35">
      <c r="A370" s="80"/>
      <c r="B370" s="80"/>
      <c r="C370" s="80"/>
      <c r="D370" s="80" t="s">
        <v>43</v>
      </c>
      <c r="E370" s="80" t="s">
        <v>34</v>
      </c>
      <c r="F370" s="80"/>
      <c r="G370" s="80"/>
      <c r="H370" s="80"/>
      <c r="I370" s="80"/>
      <c r="J370" s="80"/>
      <c r="K370" s="80"/>
      <c r="L370" s="80"/>
      <c r="M370" s="80"/>
    </row>
    <row r="371" spans="1:13" x14ac:dyDescent="0.35">
      <c r="A371" s="80"/>
      <c r="B371" s="80"/>
      <c r="C371" s="80"/>
      <c r="D371" s="80" t="s">
        <v>56</v>
      </c>
      <c r="E371" s="80" t="s">
        <v>563</v>
      </c>
      <c r="F371" s="80"/>
      <c r="G371" s="97"/>
      <c r="H371" s="80"/>
      <c r="I371" s="80"/>
      <c r="J371" s="80"/>
      <c r="K371" s="80"/>
      <c r="L371" s="80"/>
      <c r="M371" s="80"/>
    </row>
    <row r="372" spans="1:13" x14ac:dyDescent="0.35">
      <c r="A372" s="80"/>
      <c r="B372" s="80"/>
      <c r="C372" s="80"/>
      <c r="D372" s="80" t="s">
        <v>59</v>
      </c>
      <c r="E372" s="80" t="s">
        <v>331</v>
      </c>
      <c r="F372" s="80"/>
      <c r="G372" s="80"/>
      <c r="H372" s="80"/>
      <c r="I372" s="80"/>
      <c r="J372" s="80"/>
      <c r="K372" s="80"/>
      <c r="L372" s="80"/>
      <c r="M372" s="80"/>
    </row>
    <row r="373" spans="1:13" x14ac:dyDescent="0.35">
      <c r="A373" s="80"/>
      <c r="B373" s="80"/>
      <c r="C373" s="80"/>
      <c r="D373" s="80" t="s">
        <v>69</v>
      </c>
      <c r="E373" s="80" t="s">
        <v>564</v>
      </c>
      <c r="F373" s="80"/>
      <c r="G373" s="80"/>
      <c r="H373" s="80"/>
      <c r="I373" s="80"/>
      <c r="J373" s="80"/>
      <c r="K373" s="80"/>
      <c r="L373" s="80"/>
      <c r="M373" s="80"/>
    </row>
    <row r="374" spans="1:13" x14ac:dyDescent="0.35">
      <c r="A374" s="80"/>
      <c r="B374" s="80"/>
      <c r="C374" s="80"/>
      <c r="D374" s="80" t="s">
        <v>385</v>
      </c>
      <c r="E374" s="80" t="s">
        <v>565</v>
      </c>
      <c r="F374" s="80"/>
      <c r="G374" s="80"/>
      <c r="H374" s="80"/>
      <c r="I374" s="80"/>
      <c r="J374" s="80"/>
      <c r="K374" s="80"/>
      <c r="L374" s="80"/>
      <c r="M374" s="80"/>
    </row>
    <row r="375" spans="1:13" x14ac:dyDescent="0.35">
      <c r="A375" s="80"/>
      <c r="B375" s="80"/>
      <c r="C375" s="80"/>
      <c r="D375" s="80" t="s">
        <v>213</v>
      </c>
      <c r="E375" s="80" t="s">
        <v>208</v>
      </c>
      <c r="F375" s="80"/>
      <c r="G375" s="80"/>
      <c r="H375" s="80"/>
      <c r="I375" s="80"/>
      <c r="J375" s="80"/>
      <c r="K375" s="80"/>
      <c r="L375" s="80"/>
      <c r="M375" s="80"/>
    </row>
    <row r="376" spans="1:13" x14ac:dyDescent="0.35">
      <c r="A376" s="80"/>
      <c r="B376" s="80"/>
      <c r="C376" s="80"/>
      <c r="D376" s="80" t="s">
        <v>386</v>
      </c>
      <c r="E376" s="80" t="s">
        <v>566</v>
      </c>
      <c r="F376" s="80"/>
      <c r="G376" s="80"/>
      <c r="H376" s="80"/>
      <c r="I376" s="80"/>
      <c r="J376" s="80"/>
      <c r="K376" s="80"/>
      <c r="L376" s="80"/>
      <c r="M376" s="80"/>
    </row>
    <row r="377" spans="1:13" x14ac:dyDescent="0.35">
      <c r="A377" s="80"/>
      <c r="B377" s="80"/>
      <c r="C377" s="80"/>
      <c r="D377" s="80" t="s">
        <v>211</v>
      </c>
      <c r="E377" s="80" t="s">
        <v>39</v>
      </c>
      <c r="F377" s="80"/>
      <c r="G377" s="80"/>
      <c r="H377" s="80"/>
      <c r="I377" s="80"/>
      <c r="J377" s="80"/>
      <c r="K377" s="80"/>
      <c r="L377" s="80"/>
      <c r="M377" s="80"/>
    </row>
    <row r="378" spans="1:13" x14ac:dyDescent="0.35">
      <c r="A378" s="80"/>
      <c r="B378" s="80"/>
      <c r="C378" s="80"/>
      <c r="D378" s="80" t="s">
        <v>387</v>
      </c>
      <c r="E378" s="80" t="s">
        <v>567</v>
      </c>
      <c r="F378" s="80"/>
      <c r="G378" s="80"/>
      <c r="H378" s="80"/>
      <c r="I378" s="80"/>
      <c r="J378" s="80"/>
      <c r="K378" s="80"/>
      <c r="L378" s="80"/>
      <c r="M378" s="80"/>
    </row>
    <row r="379" spans="1:13" x14ac:dyDescent="0.35">
      <c r="A379" s="80"/>
      <c r="B379" s="80"/>
      <c r="C379" s="80"/>
      <c r="D379" s="80" t="s">
        <v>751</v>
      </c>
      <c r="E379" s="80" t="s">
        <v>757</v>
      </c>
      <c r="F379" s="80"/>
      <c r="G379" s="80"/>
      <c r="H379" s="80"/>
      <c r="I379" s="80"/>
      <c r="J379" s="80"/>
      <c r="K379" s="80"/>
      <c r="L379" s="80"/>
      <c r="M379" s="80"/>
    </row>
    <row r="380" spans="1:13" x14ac:dyDescent="0.35">
      <c r="A380" s="80"/>
      <c r="B380" s="80"/>
      <c r="C380" s="80"/>
      <c r="D380" s="80" t="s">
        <v>755</v>
      </c>
      <c r="E380" s="80" t="s">
        <v>759</v>
      </c>
      <c r="F380" s="80"/>
      <c r="G380" s="80"/>
      <c r="H380" s="80"/>
      <c r="I380" s="80"/>
      <c r="J380" s="80"/>
      <c r="K380" s="80"/>
      <c r="L380" s="80"/>
      <c r="M380" s="80"/>
    </row>
    <row r="381" spans="1:13" x14ac:dyDescent="0.35">
      <c r="A381" s="80"/>
      <c r="B381" s="80"/>
      <c r="C381" s="80"/>
      <c r="D381" s="80" t="s">
        <v>215</v>
      </c>
      <c r="E381" s="80" t="s">
        <v>214</v>
      </c>
      <c r="F381" s="80"/>
      <c r="G381" s="80"/>
      <c r="H381" s="80"/>
      <c r="I381" s="80"/>
      <c r="J381" s="80"/>
      <c r="K381" s="80"/>
      <c r="L381" s="80"/>
      <c r="M381" s="80"/>
    </row>
    <row r="382" spans="1:13" x14ac:dyDescent="0.35">
      <c r="A382" s="80"/>
      <c r="B382" s="80"/>
      <c r="C382" s="80"/>
      <c r="D382" s="80" t="s">
        <v>388</v>
      </c>
      <c r="E382" s="80" t="s">
        <v>568</v>
      </c>
      <c r="F382" s="80"/>
      <c r="G382" s="80"/>
      <c r="H382" s="80"/>
      <c r="I382" s="80"/>
      <c r="J382" s="80"/>
      <c r="K382" s="80"/>
      <c r="L382" s="80"/>
      <c r="M382" s="80"/>
    </row>
    <row r="383" spans="1:13" x14ac:dyDescent="0.35">
      <c r="A383" s="80"/>
      <c r="B383" s="80"/>
      <c r="C383" s="80"/>
      <c r="D383" s="80" t="s">
        <v>218</v>
      </c>
      <c r="E383" s="80" t="s">
        <v>220</v>
      </c>
      <c r="F383" s="80"/>
      <c r="G383" s="80"/>
      <c r="H383" s="80"/>
      <c r="I383" s="80"/>
      <c r="J383" s="80"/>
      <c r="K383" s="80"/>
      <c r="L383" s="80"/>
      <c r="M383" s="80"/>
    </row>
    <row r="384" spans="1:13" x14ac:dyDescent="0.35">
      <c r="A384" s="80"/>
      <c r="B384" s="80"/>
      <c r="C384" s="80"/>
      <c r="D384" s="80" t="s">
        <v>389</v>
      </c>
      <c r="E384" s="80" t="s">
        <v>569</v>
      </c>
      <c r="F384" s="80"/>
      <c r="G384" s="80"/>
      <c r="H384" s="80"/>
      <c r="I384" s="80"/>
      <c r="J384" s="80"/>
      <c r="K384" s="80"/>
      <c r="L384" s="80"/>
      <c r="M384" s="80"/>
    </row>
    <row r="385" spans="1:13" x14ac:dyDescent="0.35">
      <c r="A385" s="80"/>
      <c r="B385" s="80"/>
      <c r="C385" s="80"/>
      <c r="D385" s="80" t="s">
        <v>221</v>
      </c>
      <c r="E385" s="80" t="s">
        <v>223</v>
      </c>
      <c r="F385" s="80"/>
      <c r="G385" s="80"/>
      <c r="H385" s="80"/>
      <c r="I385" s="80"/>
      <c r="J385" s="80"/>
      <c r="K385" s="80"/>
      <c r="L385" s="80"/>
      <c r="M385" s="80"/>
    </row>
    <row r="386" spans="1:13" x14ac:dyDescent="0.35">
      <c r="A386" s="80"/>
      <c r="B386" s="80"/>
      <c r="C386" s="80"/>
      <c r="D386" s="80" t="s">
        <v>390</v>
      </c>
      <c r="E386" s="80" t="s">
        <v>570</v>
      </c>
      <c r="F386" s="80"/>
      <c r="G386" s="80"/>
      <c r="H386" s="80"/>
      <c r="I386" s="80"/>
      <c r="J386" s="80"/>
      <c r="K386" s="80"/>
      <c r="L386" s="80"/>
      <c r="M386" s="80"/>
    </row>
    <row r="387" spans="1:13" x14ac:dyDescent="0.35">
      <c r="A387" s="80"/>
      <c r="B387" s="80"/>
      <c r="C387" s="80"/>
      <c r="D387" s="80"/>
      <c r="E387" s="80"/>
      <c r="F387" s="80"/>
      <c r="G387" s="80"/>
      <c r="H387" s="80"/>
      <c r="I387" s="80"/>
      <c r="J387" s="80"/>
      <c r="K387" s="80"/>
      <c r="L387" s="80"/>
      <c r="M387" s="80"/>
    </row>
    <row r="388" spans="1:13" x14ac:dyDescent="0.35">
      <c r="A388" s="80"/>
      <c r="B388" s="80"/>
      <c r="C388" s="80"/>
      <c r="D388" s="80" t="s">
        <v>74</v>
      </c>
      <c r="E388" s="80" t="s">
        <v>1</v>
      </c>
      <c r="F388" s="80"/>
      <c r="G388" s="80"/>
      <c r="H388" s="80"/>
      <c r="I388" s="80"/>
      <c r="J388" s="80"/>
      <c r="K388" s="80"/>
      <c r="L388" s="80"/>
      <c r="M388" s="80"/>
    </row>
    <row r="389" spans="1:13" x14ac:dyDescent="0.35">
      <c r="A389" s="80"/>
      <c r="B389" s="80"/>
      <c r="C389" s="80"/>
      <c r="D389" s="80" t="s">
        <v>392</v>
      </c>
      <c r="E389" s="80" t="s">
        <v>527</v>
      </c>
      <c r="F389" s="80"/>
      <c r="G389" s="80"/>
      <c r="H389" s="80"/>
      <c r="I389" s="80"/>
      <c r="J389" s="80"/>
      <c r="K389" s="80"/>
      <c r="L389" s="80"/>
      <c r="M389" s="80"/>
    </row>
    <row r="390" spans="1:13" x14ac:dyDescent="0.35">
      <c r="A390" s="80"/>
      <c r="B390" s="80"/>
      <c r="C390" s="80"/>
      <c r="D390" s="80" t="s">
        <v>79</v>
      </c>
      <c r="E390" s="80" t="s">
        <v>98</v>
      </c>
      <c r="F390" s="80"/>
      <c r="G390" s="80"/>
      <c r="H390" s="80"/>
      <c r="I390" s="80"/>
      <c r="J390" s="80"/>
      <c r="K390" s="80"/>
      <c r="L390" s="80"/>
      <c r="M390" s="80"/>
    </row>
    <row r="391" spans="1:13" x14ac:dyDescent="0.35">
      <c r="A391" s="80"/>
      <c r="B391" s="80"/>
      <c r="C391" s="80"/>
      <c r="D391" s="80" t="s">
        <v>393</v>
      </c>
      <c r="E391" s="80" t="s">
        <v>439</v>
      </c>
      <c r="F391" s="80"/>
      <c r="G391" s="80"/>
      <c r="H391" s="80" t="s">
        <v>391</v>
      </c>
      <c r="I391" s="80"/>
      <c r="J391" s="80"/>
      <c r="K391" s="80"/>
      <c r="L391" s="80"/>
      <c r="M391" s="80"/>
    </row>
    <row r="392" spans="1:13" x14ac:dyDescent="0.35">
      <c r="A392" s="80"/>
      <c r="B392" s="80"/>
      <c r="C392" s="80"/>
      <c r="D392" s="80" t="s">
        <v>83</v>
      </c>
      <c r="E392" s="80" t="s">
        <v>131</v>
      </c>
      <c r="F392" s="80"/>
      <c r="G392" s="80"/>
      <c r="H392" s="80"/>
      <c r="I392" s="80"/>
      <c r="J392" s="80"/>
      <c r="K392" s="80"/>
      <c r="L392" s="80"/>
      <c r="M392" s="80"/>
    </row>
    <row r="393" spans="1:13" x14ac:dyDescent="0.35">
      <c r="A393" s="80"/>
      <c r="B393" s="80"/>
      <c r="C393" s="80"/>
      <c r="D393" s="80" t="s">
        <v>394</v>
      </c>
      <c r="E393" s="80" t="s">
        <v>466</v>
      </c>
      <c r="F393" s="80"/>
      <c r="G393" s="80"/>
      <c r="H393" s="80"/>
      <c r="I393" s="80"/>
      <c r="J393" s="80"/>
      <c r="K393" s="80"/>
      <c r="L393" s="80"/>
      <c r="M393" s="80"/>
    </row>
    <row r="394" spans="1:13" x14ac:dyDescent="0.35">
      <c r="A394" s="80"/>
      <c r="B394" s="80"/>
      <c r="C394" s="80"/>
      <c r="D394" s="80" t="s">
        <v>85</v>
      </c>
      <c r="E394" s="80" t="s">
        <v>133</v>
      </c>
      <c r="F394" s="80"/>
      <c r="G394" s="80"/>
      <c r="H394" s="80"/>
      <c r="I394" s="80"/>
      <c r="J394" s="80"/>
      <c r="K394" s="80"/>
      <c r="L394" s="80"/>
      <c r="M394" s="80"/>
    </row>
    <row r="395" spans="1:13" x14ac:dyDescent="0.35">
      <c r="A395" s="80"/>
      <c r="B395" s="80"/>
      <c r="C395" s="80"/>
      <c r="D395" s="80" t="s">
        <v>395</v>
      </c>
      <c r="E395" s="80" t="s">
        <v>471</v>
      </c>
      <c r="F395" s="80"/>
      <c r="G395" s="80"/>
      <c r="H395" s="80"/>
      <c r="I395" s="80"/>
      <c r="J395" s="80"/>
      <c r="K395" s="80"/>
      <c r="L395" s="80"/>
      <c r="M395" s="80"/>
    </row>
    <row r="396" spans="1:13" x14ac:dyDescent="0.35">
      <c r="A396" s="80"/>
      <c r="B396" s="80"/>
      <c r="C396" s="80"/>
      <c r="D396" s="80" t="s">
        <v>87</v>
      </c>
      <c r="E396" s="80" t="s">
        <v>135</v>
      </c>
      <c r="F396" s="80"/>
      <c r="G396" s="80"/>
      <c r="H396" s="80"/>
      <c r="I396" s="80"/>
      <c r="J396" s="80"/>
      <c r="K396" s="80"/>
      <c r="L396" s="80"/>
      <c r="M396" s="80"/>
    </row>
    <row r="397" spans="1:13" x14ac:dyDescent="0.35">
      <c r="A397" s="80"/>
      <c r="B397" s="80"/>
      <c r="C397" s="80"/>
      <c r="D397" s="80" t="s">
        <v>396</v>
      </c>
      <c r="E397" s="80" t="s">
        <v>467</v>
      </c>
      <c r="F397" s="80"/>
      <c r="G397" s="80"/>
      <c r="H397" s="80"/>
      <c r="I397" s="80"/>
      <c r="J397" s="80"/>
      <c r="K397" s="80"/>
      <c r="L397" s="80"/>
      <c r="M397" s="80"/>
    </row>
    <row r="398" spans="1:13" x14ac:dyDescent="0.35">
      <c r="A398" s="80"/>
      <c r="B398" s="80"/>
      <c r="C398" s="80"/>
      <c r="D398" s="80" t="s">
        <v>81</v>
      </c>
      <c r="E398" s="80" t="s">
        <v>82</v>
      </c>
      <c r="F398" s="80"/>
      <c r="G398" s="80"/>
      <c r="H398" s="80"/>
      <c r="I398" s="80"/>
      <c r="J398" s="80"/>
      <c r="K398" s="80"/>
      <c r="L398" s="80"/>
      <c r="M398" s="80"/>
    </row>
    <row r="399" spans="1:13" x14ac:dyDescent="0.35">
      <c r="A399" s="80"/>
      <c r="B399" s="80"/>
      <c r="C399" s="80"/>
      <c r="D399" s="80" t="s">
        <v>397</v>
      </c>
      <c r="E399" s="80" t="s">
        <v>440</v>
      </c>
      <c r="F399" s="80"/>
      <c r="G399" s="80"/>
      <c r="H399" s="80"/>
      <c r="I399" s="80"/>
      <c r="J399" s="80"/>
      <c r="K399" s="80"/>
      <c r="L399" s="80"/>
      <c r="M399" s="80"/>
    </row>
    <row r="400" spans="1:13" x14ac:dyDescent="0.35">
      <c r="A400" s="80"/>
      <c r="B400" s="80"/>
      <c r="C400" s="80"/>
      <c r="D400" s="80" t="s">
        <v>90</v>
      </c>
      <c r="E400" s="80" t="s">
        <v>137</v>
      </c>
      <c r="F400" s="80"/>
      <c r="G400" s="80"/>
      <c r="H400" s="80"/>
      <c r="I400" s="80"/>
      <c r="J400" s="80"/>
      <c r="K400" s="80"/>
      <c r="L400" s="80"/>
      <c r="M400" s="80"/>
    </row>
    <row r="401" spans="1:13" x14ac:dyDescent="0.35">
      <c r="A401" s="80"/>
      <c r="B401" s="80"/>
      <c r="C401" s="80"/>
      <c r="D401" s="80" t="s">
        <v>398</v>
      </c>
      <c r="E401" s="80" t="s">
        <v>441</v>
      </c>
      <c r="F401" s="80"/>
      <c r="G401" s="80"/>
      <c r="H401" s="80"/>
      <c r="I401" s="80"/>
      <c r="J401" s="80"/>
      <c r="K401" s="80"/>
      <c r="L401" s="80"/>
      <c r="M401" s="80"/>
    </row>
    <row r="402" spans="1:13" x14ac:dyDescent="0.35">
      <c r="A402" s="80"/>
      <c r="B402" s="80"/>
      <c r="C402" s="80"/>
      <c r="D402" s="80" t="s">
        <v>92</v>
      </c>
      <c r="E402" s="80" t="s">
        <v>139</v>
      </c>
      <c r="F402" s="80"/>
      <c r="G402" s="80"/>
      <c r="H402" s="80"/>
      <c r="I402" s="80"/>
      <c r="J402" s="80"/>
      <c r="K402" s="80"/>
      <c r="L402" s="80"/>
      <c r="M402" s="80"/>
    </row>
    <row r="403" spans="1:13" x14ac:dyDescent="0.35">
      <c r="A403" s="80"/>
      <c r="B403" s="80"/>
      <c r="C403" s="80"/>
      <c r="D403" s="80" t="s">
        <v>399</v>
      </c>
      <c r="E403" s="80" t="s">
        <v>442</v>
      </c>
      <c r="F403" s="80"/>
      <c r="G403" s="80"/>
      <c r="H403" s="80"/>
      <c r="I403" s="80"/>
      <c r="J403" s="80"/>
      <c r="K403" s="80"/>
      <c r="L403" s="80"/>
      <c r="M403" s="80"/>
    </row>
    <row r="404" spans="1:13" x14ac:dyDescent="0.35">
      <c r="A404" s="80"/>
      <c r="B404" s="80"/>
      <c r="C404" s="80"/>
      <c r="D404" s="80" t="s">
        <v>94</v>
      </c>
      <c r="E404" s="80" t="s">
        <v>141</v>
      </c>
      <c r="F404" s="80"/>
      <c r="G404" s="80"/>
      <c r="H404" s="80"/>
      <c r="I404" s="80"/>
      <c r="J404" s="80"/>
      <c r="K404" s="80"/>
      <c r="L404" s="80"/>
      <c r="M404" s="80"/>
    </row>
    <row r="405" spans="1:13" x14ac:dyDescent="0.35">
      <c r="A405" s="80"/>
      <c r="B405" s="80"/>
      <c r="C405" s="80"/>
      <c r="D405" s="80" t="s">
        <v>400</v>
      </c>
      <c r="E405" s="80" t="s">
        <v>443</v>
      </c>
      <c r="F405" s="80"/>
      <c r="G405" s="80"/>
      <c r="H405" s="80"/>
      <c r="I405" s="80"/>
      <c r="J405" s="80"/>
      <c r="K405" s="80"/>
      <c r="L405" s="80"/>
      <c r="M405" s="80"/>
    </row>
    <row r="406" spans="1:13" x14ac:dyDescent="0.35">
      <c r="A406" s="80"/>
      <c r="B406" s="80"/>
      <c r="C406" s="80"/>
      <c r="D406" s="80" t="s">
        <v>96</v>
      </c>
      <c r="E406" s="80" t="s">
        <v>143</v>
      </c>
      <c r="F406" s="80"/>
      <c r="G406" s="80"/>
      <c r="H406" s="80"/>
      <c r="I406" s="80"/>
      <c r="J406" s="80"/>
      <c r="K406" s="80"/>
      <c r="L406" s="80"/>
      <c r="M406" s="80"/>
    </row>
    <row r="407" spans="1:13" x14ac:dyDescent="0.35">
      <c r="A407" s="80"/>
      <c r="B407" s="80"/>
      <c r="C407" s="80"/>
      <c r="D407" s="80" t="s">
        <v>401</v>
      </c>
      <c r="E407" s="80" t="s">
        <v>444</v>
      </c>
      <c r="F407" s="80"/>
      <c r="G407" s="80"/>
      <c r="H407" s="80"/>
      <c r="I407" s="80"/>
      <c r="J407" s="80"/>
      <c r="K407" s="80"/>
      <c r="L407" s="80"/>
      <c r="M407" s="80"/>
    </row>
    <row r="408" spans="1:13" x14ac:dyDescent="0.35">
      <c r="A408" s="80"/>
      <c r="B408" s="80"/>
      <c r="C408" s="80"/>
      <c r="D408" s="80" t="s">
        <v>99</v>
      </c>
      <c r="E408" s="80" t="s">
        <v>2</v>
      </c>
      <c r="F408" s="80"/>
      <c r="G408" s="80"/>
      <c r="H408" s="80"/>
      <c r="I408" s="80"/>
      <c r="J408" s="80"/>
      <c r="K408" s="80"/>
      <c r="L408" s="80"/>
      <c r="M408" s="80"/>
    </row>
    <row r="409" spans="1:13" x14ac:dyDescent="0.35">
      <c r="A409" s="80"/>
      <c r="B409" s="80"/>
      <c r="C409" s="80"/>
      <c r="D409" s="80" t="s">
        <v>402</v>
      </c>
      <c r="E409" s="80" t="s">
        <v>445</v>
      </c>
      <c r="F409" s="80"/>
      <c r="G409" s="80"/>
      <c r="H409" s="80"/>
      <c r="I409" s="80"/>
      <c r="J409" s="80"/>
      <c r="K409" s="80"/>
      <c r="L409" s="80"/>
      <c r="M409" s="80"/>
    </row>
    <row r="410" spans="1:13" x14ac:dyDescent="0.35">
      <c r="A410" s="80"/>
      <c r="B410" s="80"/>
      <c r="C410" s="80"/>
      <c r="D410" s="80" t="s">
        <v>101</v>
      </c>
      <c r="E410" s="80" t="s">
        <v>32</v>
      </c>
      <c r="F410" s="80"/>
      <c r="G410" s="80"/>
      <c r="H410" s="80"/>
      <c r="I410" s="80"/>
      <c r="J410" s="80"/>
      <c r="K410" s="80"/>
      <c r="L410" s="80"/>
      <c r="M410" s="80"/>
    </row>
    <row r="411" spans="1:13" x14ac:dyDescent="0.35">
      <c r="A411" s="80"/>
      <c r="B411" s="80"/>
      <c r="C411" s="80"/>
      <c r="D411" s="80" t="s">
        <v>403</v>
      </c>
      <c r="E411" s="80" t="s">
        <v>446</v>
      </c>
      <c r="F411" s="80"/>
      <c r="G411" s="80"/>
      <c r="H411" s="80"/>
      <c r="I411" s="80"/>
      <c r="J411" s="80"/>
      <c r="K411" s="80"/>
      <c r="L411" s="80"/>
      <c r="M411" s="80"/>
    </row>
    <row r="412" spans="1:13" x14ac:dyDescent="0.35">
      <c r="A412" s="80"/>
      <c r="B412" s="80"/>
      <c r="C412" s="80"/>
      <c r="D412" s="80" t="s">
        <v>105</v>
      </c>
      <c r="E412" s="80" t="s">
        <v>107</v>
      </c>
      <c r="F412" s="80"/>
      <c r="G412" s="80"/>
      <c r="H412" s="80"/>
      <c r="I412" s="80"/>
      <c r="J412" s="80"/>
      <c r="K412" s="80"/>
      <c r="L412" s="80"/>
      <c r="M412" s="80"/>
    </row>
    <row r="413" spans="1:13" x14ac:dyDescent="0.35">
      <c r="A413" s="80"/>
      <c r="B413" s="80"/>
      <c r="C413" s="80"/>
      <c r="D413" s="80" t="s">
        <v>404</v>
      </c>
      <c r="E413" s="80" t="s">
        <v>447</v>
      </c>
      <c r="F413" s="80"/>
      <c r="G413" s="80"/>
      <c r="H413" s="80"/>
      <c r="I413" s="80"/>
      <c r="J413" s="80"/>
      <c r="K413" s="80"/>
      <c r="L413" s="80"/>
      <c r="M413" s="80"/>
    </row>
    <row r="414" spans="1:13" x14ac:dyDescent="0.35">
      <c r="A414" s="80"/>
      <c r="B414" s="80"/>
      <c r="C414" s="80"/>
      <c r="D414" s="80" t="s">
        <v>109</v>
      </c>
      <c r="E414" s="80" t="s">
        <v>3</v>
      </c>
      <c r="F414" s="80"/>
      <c r="G414" s="80"/>
      <c r="H414" s="80"/>
      <c r="I414" s="80"/>
      <c r="J414" s="80"/>
      <c r="K414" s="80"/>
      <c r="L414" s="80"/>
      <c r="M414" s="80"/>
    </row>
    <row r="415" spans="1:13" x14ac:dyDescent="0.35">
      <c r="A415" s="80"/>
      <c r="B415" s="80"/>
      <c r="C415" s="80"/>
      <c r="D415" s="80" t="s">
        <v>405</v>
      </c>
      <c r="E415" s="80" t="s">
        <v>448</v>
      </c>
      <c r="F415" s="80"/>
      <c r="G415" s="80"/>
      <c r="H415" s="80"/>
      <c r="I415" s="80"/>
      <c r="J415" s="80"/>
      <c r="K415" s="80"/>
      <c r="L415" s="80"/>
      <c r="M415" s="80"/>
    </row>
    <row r="416" spans="1:13" x14ac:dyDescent="0.35">
      <c r="A416" s="80"/>
      <c r="B416" s="80"/>
      <c r="C416" s="80"/>
      <c r="D416" s="80" t="s">
        <v>111</v>
      </c>
      <c r="E416" s="80" t="s">
        <v>5</v>
      </c>
      <c r="F416" s="80"/>
      <c r="G416" s="80"/>
      <c r="H416" s="80"/>
      <c r="I416" s="80"/>
      <c r="J416" s="80"/>
      <c r="K416" s="80"/>
      <c r="L416" s="80"/>
      <c r="M416" s="80"/>
    </row>
    <row r="417" spans="1:13" x14ac:dyDescent="0.35">
      <c r="A417" s="80"/>
      <c r="B417" s="80"/>
      <c r="C417" s="80"/>
      <c r="D417" s="80" t="s">
        <v>406</v>
      </c>
      <c r="E417" s="80" t="s">
        <v>449</v>
      </c>
      <c r="F417" s="80"/>
      <c r="G417" s="80"/>
      <c r="H417" s="80"/>
      <c r="I417" s="80"/>
      <c r="J417" s="80"/>
      <c r="K417" s="80"/>
      <c r="L417" s="80"/>
      <c r="M417" s="80"/>
    </row>
    <row r="418" spans="1:13" x14ac:dyDescent="0.35">
      <c r="A418" s="80"/>
      <c r="B418" s="80"/>
      <c r="C418" s="80"/>
      <c r="D418" s="80" t="s">
        <v>113</v>
      </c>
      <c r="E418" s="80" t="s">
        <v>8</v>
      </c>
      <c r="F418" s="80"/>
      <c r="G418" s="80"/>
      <c r="H418" s="80"/>
      <c r="I418" s="80"/>
      <c r="J418" s="80"/>
      <c r="K418" s="80"/>
      <c r="L418" s="80"/>
      <c r="M418" s="80"/>
    </row>
    <row r="419" spans="1:13" x14ac:dyDescent="0.35">
      <c r="A419" s="80"/>
      <c r="B419" s="80"/>
      <c r="C419" s="80"/>
      <c r="D419" s="80" t="s">
        <v>407</v>
      </c>
      <c r="E419" s="80" t="s">
        <v>450</v>
      </c>
      <c r="F419" s="80"/>
      <c r="G419" s="80"/>
      <c r="H419" s="80"/>
      <c r="I419" s="80"/>
      <c r="J419" s="80"/>
      <c r="K419" s="80"/>
      <c r="L419" s="80"/>
      <c r="M419" s="80"/>
    </row>
    <row r="420" spans="1:13" x14ac:dyDescent="0.35">
      <c r="A420" s="80"/>
      <c r="B420" s="80"/>
      <c r="C420" s="80"/>
      <c r="D420" s="80" t="s">
        <v>115</v>
      </c>
      <c r="E420" s="80" t="s">
        <v>9</v>
      </c>
      <c r="F420" s="80"/>
      <c r="G420" s="80"/>
      <c r="H420" s="80"/>
      <c r="I420" s="80"/>
      <c r="J420" s="80"/>
      <c r="K420" s="80"/>
      <c r="L420" s="80"/>
      <c r="M420" s="80"/>
    </row>
    <row r="421" spans="1:13" x14ac:dyDescent="0.35">
      <c r="A421" s="80"/>
      <c r="B421" s="80"/>
      <c r="C421" s="80"/>
      <c r="D421" s="80" t="s">
        <v>408</v>
      </c>
      <c r="E421" s="80" t="s">
        <v>451</v>
      </c>
      <c r="F421" s="80"/>
      <c r="G421" s="80"/>
      <c r="H421" s="80"/>
      <c r="I421" s="80"/>
      <c r="J421" s="80"/>
      <c r="K421" s="80"/>
      <c r="L421" s="80"/>
      <c r="M421" s="80"/>
    </row>
    <row r="422" spans="1:13" x14ac:dyDescent="0.35">
      <c r="A422" s="80"/>
      <c r="B422" s="80"/>
      <c r="C422" s="80"/>
      <c r="D422" s="80" t="s">
        <v>117</v>
      </c>
      <c r="E422" s="80" t="s">
        <v>12</v>
      </c>
      <c r="F422" s="80"/>
      <c r="G422" s="80"/>
      <c r="H422" s="80"/>
      <c r="I422" s="80"/>
      <c r="J422" s="80"/>
      <c r="K422" s="80"/>
      <c r="L422" s="80"/>
      <c r="M422" s="80"/>
    </row>
    <row r="423" spans="1:13" x14ac:dyDescent="0.35">
      <c r="A423" s="80"/>
      <c r="B423" s="80"/>
      <c r="C423" s="80"/>
      <c r="D423" s="80" t="s">
        <v>409</v>
      </c>
      <c r="E423" s="80" t="s">
        <v>452</v>
      </c>
      <c r="F423" s="80"/>
      <c r="G423" s="80"/>
      <c r="H423" s="80"/>
      <c r="I423" s="80"/>
      <c r="J423" s="80"/>
      <c r="K423" s="80"/>
      <c r="L423" s="80"/>
      <c r="M423" s="80"/>
    </row>
    <row r="424" spans="1:13" x14ac:dyDescent="0.35">
      <c r="A424" s="80"/>
      <c r="B424" s="80"/>
      <c r="C424" s="80"/>
      <c r="D424" s="80" t="s">
        <v>119</v>
      </c>
      <c r="E424" s="80" t="s">
        <v>4</v>
      </c>
      <c r="F424" s="80"/>
      <c r="G424" s="80"/>
      <c r="H424" s="80"/>
      <c r="I424" s="80"/>
      <c r="J424" s="80"/>
      <c r="K424" s="80"/>
      <c r="L424" s="80"/>
      <c r="M424" s="80"/>
    </row>
    <row r="425" spans="1:13" x14ac:dyDescent="0.35">
      <c r="A425" s="80"/>
      <c r="B425" s="80"/>
      <c r="C425" s="80"/>
      <c r="D425" s="80" t="s">
        <v>410</v>
      </c>
      <c r="E425" s="80" t="s">
        <v>453</v>
      </c>
      <c r="F425" s="80"/>
      <c r="G425" s="80"/>
      <c r="H425" s="80"/>
      <c r="I425" s="80"/>
      <c r="J425" s="80"/>
      <c r="K425" s="80"/>
      <c r="L425" s="80"/>
      <c r="M425" s="80"/>
    </row>
    <row r="426" spans="1:13" x14ac:dyDescent="0.35">
      <c r="A426" s="80"/>
      <c r="B426" s="80"/>
      <c r="C426" s="80"/>
      <c r="D426" s="80" t="s">
        <v>121</v>
      </c>
      <c r="E426" s="80" t="s">
        <v>6</v>
      </c>
      <c r="F426" s="80"/>
      <c r="G426" s="80"/>
      <c r="H426" s="80"/>
      <c r="I426" s="80"/>
      <c r="J426" s="80"/>
      <c r="K426" s="80"/>
      <c r="L426" s="80"/>
      <c r="M426" s="80"/>
    </row>
    <row r="427" spans="1:13" x14ac:dyDescent="0.35">
      <c r="A427" s="80"/>
      <c r="B427" s="80"/>
      <c r="C427" s="80"/>
      <c r="D427" s="80" t="s">
        <v>411</v>
      </c>
      <c r="E427" s="80" t="s">
        <v>454</v>
      </c>
      <c r="F427" s="80"/>
      <c r="G427" s="80"/>
      <c r="H427" s="80"/>
      <c r="I427" s="80"/>
      <c r="J427" s="80"/>
      <c r="K427" s="80"/>
      <c r="L427" s="80"/>
      <c r="M427" s="80"/>
    </row>
    <row r="428" spans="1:13" x14ac:dyDescent="0.35">
      <c r="A428" s="80"/>
      <c r="B428" s="80"/>
      <c r="C428" s="80"/>
      <c r="D428" s="80" t="s">
        <v>123</v>
      </c>
      <c r="E428" s="80" t="s">
        <v>177</v>
      </c>
      <c r="F428" s="80"/>
      <c r="G428" s="80"/>
      <c r="H428" s="80"/>
      <c r="I428" s="80"/>
      <c r="J428" s="80"/>
      <c r="K428" s="80"/>
      <c r="L428" s="80"/>
      <c r="M428" s="80"/>
    </row>
    <row r="429" spans="1:13" x14ac:dyDescent="0.35">
      <c r="A429" s="80"/>
      <c r="B429" s="80"/>
      <c r="C429" s="80"/>
      <c r="D429" s="80" t="s">
        <v>412</v>
      </c>
      <c r="E429" s="80" t="s">
        <v>455</v>
      </c>
      <c r="F429" s="80"/>
      <c r="G429" s="80"/>
      <c r="H429" s="80"/>
      <c r="I429" s="80"/>
      <c r="J429" s="80"/>
      <c r="K429" s="80"/>
      <c r="L429" s="80"/>
      <c r="M429" s="80"/>
    </row>
    <row r="430" spans="1:13" x14ac:dyDescent="0.35">
      <c r="A430" s="80"/>
      <c r="B430" s="80"/>
      <c r="C430" s="80"/>
      <c r="D430" s="80" t="s">
        <v>149</v>
      </c>
      <c r="E430" s="80" t="s">
        <v>167</v>
      </c>
      <c r="F430" s="80"/>
      <c r="G430" s="80"/>
      <c r="H430" s="80"/>
      <c r="I430" s="80"/>
      <c r="J430" s="80"/>
      <c r="K430" s="80"/>
      <c r="L430" s="80"/>
      <c r="M430" s="80"/>
    </row>
    <row r="431" spans="1:13" x14ac:dyDescent="0.35">
      <c r="A431" s="80"/>
      <c r="B431" s="80"/>
      <c r="C431" s="80"/>
      <c r="D431" s="80" t="s">
        <v>413</v>
      </c>
      <c r="E431" s="80" t="s">
        <v>456</v>
      </c>
      <c r="F431" s="80"/>
      <c r="G431" s="80"/>
      <c r="H431" s="80"/>
      <c r="I431" s="80"/>
      <c r="J431" s="80"/>
      <c r="K431" s="80"/>
      <c r="L431" s="80"/>
      <c r="M431" s="80"/>
    </row>
    <row r="432" spans="1:13" x14ac:dyDescent="0.35">
      <c r="A432" s="80"/>
      <c r="B432" s="80"/>
      <c r="C432" s="80"/>
      <c r="D432" s="80" t="s">
        <v>151</v>
      </c>
      <c r="E432" s="80" t="s">
        <v>13</v>
      </c>
      <c r="F432" s="80"/>
      <c r="G432" s="80"/>
      <c r="H432" s="80"/>
      <c r="I432" s="80"/>
      <c r="J432" s="80"/>
      <c r="K432" s="80"/>
      <c r="L432" s="80"/>
      <c r="M432" s="80"/>
    </row>
    <row r="433" spans="1:13" x14ac:dyDescent="0.35">
      <c r="A433" s="80"/>
      <c r="B433" s="80"/>
      <c r="C433" s="80"/>
      <c r="D433" s="80" t="s">
        <v>414</v>
      </c>
      <c r="E433" s="80" t="s">
        <v>457</v>
      </c>
      <c r="F433" s="80"/>
      <c r="G433" s="80"/>
      <c r="H433" s="80"/>
      <c r="I433" s="80"/>
      <c r="J433" s="80"/>
      <c r="K433" s="80"/>
      <c r="L433" s="80"/>
      <c r="M433" s="80"/>
    </row>
    <row r="434" spans="1:13" x14ac:dyDescent="0.35">
      <c r="A434" s="80"/>
      <c r="B434" s="80"/>
      <c r="C434" s="80"/>
      <c r="D434" s="80" t="s">
        <v>153</v>
      </c>
      <c r="E434" s="80" t="s">
        <v>170</v>
      </c>
      <c r="F434" s="80"/>
      <c r="G434" s="80"/>
      <c r="H434" s="80"/>
      <c r="I434" s="80"/>
      <c r="J434" s="80"/>
      <c r="K434" s="80"/>
      <c r="L434" s="80"/>
      <c r="M434" s="80"/>
    </row>
    <row r="435" spans="1:13" x14ac:dyDescent="0.35">
      <c r="A435" s="80"/>
      <c r="B435" s="80"/>
      <c r="C435" s="80"/>
      <c r="D435" s="80" t="s">
        <v>415</v>
      </c>
      <c r="E435" s="80" t="s">
        <v>458</v>
      </c>
      <c r="F435" s="80"/>
      <c r="G435" s="80"/>
      <c r="H435" s="80"/>
      <c r="I435" s="80"/>
      <c r="J435" s="80"/>
      <c r="K435" s="80"/>
      <c r="L435" s="80"/>
      <c r="M435" s="80"/>
    </row>
    <row r="436" spans="1:13" x14ac:dyDescent="0.35">
      <c r="A436" s="80"/>
      <c r="B436" s="80"/>
      <c r="C436" s="80"/>
      <c r="D436" s="80" t="s">
        <v>155</v>
      </c>
      <c r="E436" s="80" t="s">
        <v>16</v>
      </c>
      <c r="F436" s="80"/>
      <c r="G436" s="80"/>
      <c r="H436" s="80"/>
      <c r="I436" s="80"/>
      <c r="J436" s="80"/>
      <c r="K436" s="80"/>
      <c r="L436" s="80"/>
      <c r="M436" s="80"/>
    </row>
    <row r="437" spans="1:13" x14ac:dyDescent="0.35">
      <c r="A437" s="80"/>
      <c r="B437" s="80"/>
      <c r="C437" s="80"/>
      <c r="D437" s="80" t="s">
        <v>416</v>
      </c>
      <c r="E437" s="80" t="s">
        <v>459</v>
      </c>
      <c r="F437" s="80"/>
      <c r="G437" s="80"/>
      <c r="H437" s="80"/>
      <c r="I437" s="80"/>
      <c r="J437" s="80"/>
      <c r="K437" s="80"/>
      <c r="L437" s="80"/>
      <c r="M437" s="80"/>
    </row>
    <row r="438" spans="1:13" x14ac:dyDescent="0.35">
      <c r="A438" s="80"/>
      <c r="B438" s="80"/>
      <c r="C438" s="80"/>
      <c r="D438" s="80" t="s">
        <v>157</v>
      </c>
      <c r="E438" s="80" t="s">
        <v>17</v>
      </c>
      <c r="F438" s="80"/>
      <c r="G438" s="80"/>
      <c r="H438" s="80"/>
      <c r="I438" s="80"/>
      <c r="J438" s="80"/>
      <c r="K438" s="80"/>
      <c r="L438" s="80"/>
      <c r="M438" s="80"/>
    </row>
    <row r="439" spans="1:13" x14ac:dyDescent="0.35">
      <c r="A439" s="80"/>
      <c r="B439" s="80"/>
      <c r="C439" s="80"/>
      <c r="D439" s="80" t="s">
        <v>417</v>
      </c>
      <c r="E439" s="80" t="s">
        <v>460</v>
      </c>
      <c r="F439" s="80"/>
      <c r="G439" s="80"/>
      <c r="H439" s="80"/>
      <c r="I439" s="80"/>
      <c r="J439" s="80"/>
      <c r="K439" s="80"/>
      <c r="L439" s="80"/>
      <c r="M439" s="80"/>
    </row>
    <row r="440" spans="1:13" x14ac:dyDescent="0.35">
      <c r="A440" s="80"/>
      <c r="B440" s="80"/>
      <c r="C440" s="80"/>
      <c r="D440" s="80" t="s">
        <v>159</v>
      </c>
      <c r="E440" s="80" t="s">
        <v>18</v>
      </c>
      <c r="F440" s="80"/>
      <c r="G440" s="80"/>
      <c r="H440" s="80"/>
      <c r="I440" s="80"/>
      <c r="J440" s="80"/>
      <c r="K440" s="80"/>
      <c r="L440" s="80"/>
      <c r="M440" s="80"/>
    </row>
    <row r="441" spans="1:13" x14ac:dyDescent="0.35">
      <c r="A441" s="80"/>
      <c r="B441" s="80"/>
      <c r="C441" s="80"/>
      <c r="D441" s="80" t="s">
        <v>418</v>
      </c>
      <c r="E441" s="80" t="s">
        <v>461</v>
      </c>
      <c r="F441" s="80"/>
      <c r="G441" s="80"/>
      <c r="H441" s="80"/>
      <c r="I441" s="80"/>
      <c r="J441" s="80"/>
      <c r="K441" s="80"/>
      <c r="L441" s="80"/>
      <c r="M441" s="80"/>
    </row>
    <row r="442" spans="1:13" x14ac:dyDescent="0.35">
      <c r="A442" s="80"/>
      <c r="B442" s="80"/>
      <c r="C442" s="80"/>
      <c r="D442" s="80" t="s">
        <v>161</v>
      </c>
      <c r="E442" s="80" t="s">
        <v>14</v>
      </c>
      <c r="F442" s="80"/>
      <c r="G442" s="80"/>
      <c r="H442" s="80"/>
      <c r="I442" s="80"/>
      <c r="J442" s="80"/>
      <c r="K442" s="80"/>
      <c r="L442" s="80"/>
      <c r="M442" s="80"/>
    </row>
    <row r="443" spans="1:13" x14ac:dyDescent="0.35">
      <c r="A443" s="80"/>
      <c r="B443" s="80"/>
      <c r="C443" s="80"/>
      <c r="D443" s="80" t="s">
        <v>419</v>
      </c>
      <c r="E443" s="80" t="s">
        <v>462</v>
      </c>
      <c r="F443" s="80"/>
      <c r="G443" s="80"/>
      <c r="H443" s="80"/>
      <c r="I443" s="80"/>
      <c r="J443" s="80"/>
      <c r="K443" s="80"/>
      <c r="L443" s="80"/>
      <c r="M443" s="80"/>
    </row>
    <row r="444" spans="1:13" x14ac:dyDescent="0.35">
      <c r="A444" s="80"/>
      <c r="B444" s="80"/>
      <c r="C444" s="80"/>
      <c r="D444" s="80" t="s">
        <v>163</v>
      </c>
      <c r="E444" s="80" t="s">
        <v>15</v>
      </c>
      <c r="F444" s="80"/>
      <c r="G444" s="80"/>
      <c r="H444" s="80"/>
      <c r="I444" s="80"/>
      <c r="J444" s="80"/>
      <c r="K444" s="80"/>
      <c r="L444" s="80"/>
      <c r="M444" s="80"/>
    </row>
    <row r="445" spans="1:13" x14ac:dyDescent="0.35">
      <c r="A445" s="80"/>
      <c r="B445" s="80"/>
      <c r="C445" s="80"/>
      <c r="D445" s="80" t="s">
        <v>420</v>
      </c>
      <c r="E445" s="80" t="s">
        <v>463</v>
      </c>
      <c r="F445" s="80"/>
      <c r="G445" s="80"/>
      <c r="H445" s="80"/>
      <c r="I445" s="80"/>
      <c r="J445" s="80"/>
      <c r="K445" s="80"/>
      <c r="L445" s="80"/>
      <c r="M445" s="80"/>
    </row>
    <row r="446" spans="1:13" x14ac:dyDescent="0.35">
      <c r="A446" s="80"/>
      <c r="B446" s="80"/>
      <c r="C446" s="80"/>
      <c r="D446" s="80" t="s">
        <v>165</v>
      </c>
      <c r="E446" s="80" t="s">
        <v>178</v>
      </c>
      <c r="F446" s="80"/>
      <c r="G446" s="80"/>
      <c r="H446" s="80"/>
      <c r="I446" s="80"/>
      <c r="J446" s="80"/>
      <c r="K446" s="80"/>
      <c r="L446" s="80"/>
      <c r="M446" s="80"/>
    </row>
    <row r="447" spans="1:13" x14ac:dyDescent="0.35">
      <c r="A447" s="80"/>
      <c r="B447" s="80"/>
      <c r="C447" s="80"/>
      <c r="D447" s="80" t="s">
        <v>421</v>
      </c>
      <c r="E447" s="80" t="s">
        <v>513</v>
      </c>
      <c r="F447" s="80"/>
      <c r="G447" s="80"/>
      <c r="H447" s="80"/>
      <c r="I447" s="80"/>
      <c r="J447" s="80"/>
      <c r="K447" s="80"/>
      <c r="L447" s="80"/>
      <c r="M447" s="80"/>
    </row>
    <row r="448" spans="1:13" x14ac:dyDescent="0.35">
      <c r="A448" s="80"/>
      <c r="B448" s="80"/>
      <c r="C448" s="80"/>
      <c r="D448" s="80" t="s">
        <v>180</v>
      </c>
      <c r="E448" s="80" t="s">
        <v>193</v>
      </c>
      <c r="F448" s="80"/>
      <c r="G448" s="80"/>
      <c r="H448" s="80"/>
      <c r="I448" s="80"/>
      <c r="J448" s="80"/>
      <c r="K448" s="80"/>
      <c r="L448" s="80"/>
      <c r="M448" s="80"/>
    </row>
    <row r="449" spans="1:13" x14ac:dyDescent="0.35">
      <c r="A449" s="80"/>
      <c r="B449" s="80"/>
      <c r="C449" s="80"/>
      <c r="D449" s="80" t="s">
        <v>422</v>
      </c>
      <c r="E449" s="80" t="s">
        <v>526</v>
      </c>
      <c r="F449" s="80"/>
      <c r="G449" s="80"/>
      <c r="H449" s="80"/>
      <c r="I449" s="80"/>
      <c r="J449" s="80"/>
      <c r="K449" s="80"/>
      <c r="L449" s="80"/>
      <c r="M449" s="80"/>
    </row>
    <row r="450" spans="1:13" x14ac:dyDescent="0.35">
      <c r="A450" s="80"/>
      <c r="B450" s="80"/>
      <c r="C450" s="80"/>
      <c r="D450" s="80" t="s">
        <v>182</v>
      </c>
      <c r="E450" s="80" t="s">
        <v>33</v>
      </c>
      <c r="F450" s="80"/>
      <c r="G450" s="80"/>
      <c r="H450" s="80"/>
      <c r="I450" s="80"/>
      <c r="J450" s="80"/>
      <c r="K450" s="80"/>
      <c r="L450" s="80"/>
      <c r="M450" s="80"/>
    </row>
    <row r="451" spans="1:13" x14ac:dyDescent="0.35">
      <c r="A451" s="80"/>
      <c r="B451" s="80"/>
      <c r="C451" s="80"/>
      <c r="D451" s="80" t="s">
        <v>423</v>
      </c>
      <c r="E451" s="80" t="s">
        <v>574</v>
      </c>
      <c r="F451" s="80"/>
      <c r="G451" s="80"/>
      <c r="H451" s="80"/>
      <c r="I451" s="80"/>
      <c r="J451" s="80"/>
      <c r="K451" s="80"/>
      <c r="L451" s="80"/>
      <c r="M451" s="80"/>
    </row>
    <row r="452" spans="1:13" x14ac:dyDescent="0.35">
      <c r="A452" s="80"/>
      <c r="B452" s="80"/>
      <c r="C452" s="80"/>
      <c r="D452" s="80" t="s">
        <v>198</v>
      </c>
      <c r="E452" s="80" t="s">
        <v>31</v>
      </c>
      <c r="F452" s="80"/>
      <c r="G452" s="80"/>
      <c r="H452" s="80"/>
      <c r="I452" s="80"/>
      <c r="J452" s="80"/>
      <c r="K452" s="80"/>
      <c r="L452" s="80"/>
      <c r="M452" s="80"/>
    </row>
    <row r="453" spans="1:13" x14ac:dyDescent="0.35">
      <c r="A453" s="80"/>
      <c r="B453" s="80"/>
      <c r="C453" s="80"/>
      <c r="D453" s="80" t="s">
        <v>424</v>
      </c>
      <c r="E453" s="80" t="s">
        <v>511</v>
      </c>
      <c r="F453" s="80"/>
      <c r="G453" s="80"/>
      <c r="H453" s="80"/>
      <c r="I453" s="80"/>
      <c r="J453" s="80"/>
      <c r="K453" s="80"/>
      <c r="L453" s="80"/>
      <c r="M453" s="80"/>
    </row>
    <row r="454" spans="1:13" x14ac:dyDescent="0.35">
      <c r="A454" s="80"/>
      <c r="B454" s="80"/>
      <c r="C454" s="80"/>
      <c r="D454" s="80" t="s">
        <v>425</v>
      </c>
      <c r="E454" s="80" t="s">
        <v>575</v>
      </c>
      <c r="F454" s="80"/>
      <c r="G454" s="80"/>
      <c r="H454" s="80"/>
      <c r="I454" s="80"/>
      <c r="J454" s="80"/>
      <c r="K454" s="80"/>
      <c r="L454" s="80"/>
      <c r="M454" s="80"/>
    </row>
    <row r="455" spans="1:13" x14ac:dyDescent="0.35">
      <c r="A455" s="80"/>
      <c r="B455" s="80"/>
      <c r="C455" s="80"/>
      <c r="D455" s="80" t="s">
        <v>426</v>
      </c>
      <c r="E455" s="80" t="s">
        <v>512</v>
      </c>
      <c r="F455" s="80"/>
      <c r="G455" s="80"/>
      <c r="H455" s="80"/>
      <c r="I455" s="80"/>
      <c r="J455" s="80"/>
      <c r="K455" s="80"/>
      <c r="L455" s="80"/>
      <c r="M455" s="80"/>
    </row>
    <row r="456" spans="1:13" x14ac:dyDescent="0.35">
      <c r="A456" s="80"/>
      <c r="B456" s="80"/>
      <c r="C456" s="80"/>
      <c r="D456" s="80" t="s">
        <v>427</v>
      </c>
      <c r="E456" s="80" t="s">
        <v>749</v>
      </c>
      <c r="F456" s="80"/>
      <c r="G456" s="80"/>
      <c r="H456" s="80"/>
      <c r="I456" s="80"/>
      <c r="J456" s="80"/>
      <c r="K456" s="80"/>
      <c r="L456" s="80"/>
      <c r="M456" s="80"/>
    </row>
    <row r="457" spans="1:13" x14ac:dyDescent="0.35">
      <c r="A457" s="80"/>
      <c r="B457" s="80"/>
      <c r="C457" s="80"/>
      <c r="D457" s="80" t="s">
        <v>428</v>
      </c>
      <c r="E457" s="80" t="s">
        <v>748</v>
      </c>
      <c r="F457" s="80"/>
      <c r="G457" s="80"/>
      <c r="H457" s="80"/>
      <c r="I457" s="80"/>
      <c r="J457" s="80"/>
      <c r="K457" s="80"/>
      <c r="L457" s="80"/>
      <c r="M457" s="80"/>
    </row>
    <row r="458" spans="1:13" x14ac:dyDescent="0.35">
      <c r="A458" s="80"/>
      <c r="B458" s="80"/>
      <c r="C458" s="80"/>
      <c r="D458" s="80" t="s">
        <v>429</v>
      </c>
      <c r="E458" s="80" t="s">
        <v>514</v>
      </c>
      <c r="F458" s="80"/>
      <c r="G458" s="80"/>
      <c r="H458" s="80"/>
      <c r="I458" s="80"/>
      <c r="J458" s="80"/>
      <c r="K458" s="80"/>
      <c r="L458" s="80"/>
      <c r="M458" s="80"/>
    </row>
    <row r="459" spans="1:13" x14ac:dyDescent="0.35">
      <c r="A459" s="80"/>
      <c r="B459" s="80"/>
      <c r="C459" s="80"/>
      <c r="D459" s="80" t="s">
        <v>192</v>
      </c>
      <c r="E459" s="80" t="s">
        <v>196</v>
      </c>
      <c r="F459" s="80"/>
      <c r="G459" s="80"/>
      <c r="H459" s="80"/>
      <c r="I459" s="80"/>
      <c r="J459" s="80"/>
      <c r="K459" s="80"/>
      <c r="L459" s="80"/>
      <c r="M459" s="80"/>
    </row>
    <row r="460" spans="1:13" x14ac:dyDescent="0.35">
      <c r="A460" s="80"/>
      <c r="B460" s="80"/>
      <c r="C460" s="80"/>
      <c r="D460" s="80" t="s">
        <v>430</v>
      </c>
      <c r="E460" s="80" t="s">
        <v>576</v>
      </c>
      <c r="F460" s="80"/>
      <c r="G460" s="80"/>
      <c r="H460" s="80"/>
      <c r="I460" s="80"/>
      <c r="J460" s="80"/>
      <c r="K460" s="80"/>
      <c r="L460" s="80"/>
      <c r="M460" s="80"/>
    </row>
    <row r="461" spans="1:13" x14ac:dyDescent="0.35">
      <c r="A461" s="80"/>
      <c r="B461" s="80"/>
      <c r="C461" s="80"/>
      <c r="D461" s="80" t="s">
        <v>43</v>
      </c>
      <c r="E461" s="80" t="s">
        <v>34</v>
      </c>
      <c r="F461" s="80"/>
      <c r="G461" s="80"/>
      <c r="H461" s="80"/>
      <c r="I461" s="80"/>
      <c r="J461" s="80"/>
      <c r="K461" s="80"/>
      <c r="L461" s="80"/>
      <c r="M461" s="80"/>
    </row>
    <row r="462" spans="1:13" x14ac:dyDescent="0.35">
      <c r="A462" s="80"/>
      <c r="B462" s="80"/>
      <c r="C462" s="80"/>
      <c r="D462" s="80" t="s">
        <v>431</v>
      </c>
      <c r="E462" s="80" t="s">
        <v>746</v>
      </c>
      <c r="F462" s="80"/>
      <c r="G462" s="80"/>
      <c r="H462" s="80"/>
      <c r="I462" s="80"/>
      <c r="J462" s="80"/>
      <c r="K462" s="80"/>
      <c r="L462" s="80"/>
      <c r="M462" s="80"/>
    </row>
    <row r="463" spans="1:13" x14ac:dyDescent="0.35">
      <c r="A463" s="80"/>
      <c r="B463" s="80"/>
      <c r="C463" s="80"/>
      <c r="D463" s="80" t="s">
        <v>59</v>
      </c>
      <c r="E463" s="80" t="s">
        <v>331</v>
      </c>
      <c r="F463" s="80"/>
      <c r="G463" s="80"/>
      <c r="H463" s="80"/>
      <c r="I463" s="80"/>
      <c r="J463" s="80"/>
      <c r="K463" s="80"/>
      <c r="L463" s="80"/>
      <c r="M463" s="80"/>
    </row>
    <row r="464" spans="1:13" x14ac:dyDescent="0.35">
      <c r="A464" s="80"/>
      <c r="B464" s="80"/>
      <c r="C464" s="80"/>
      <c r="D464" s="80" t="s">
        <v>432</v>
      </c>
      <c r="E464" s="80" t="s">
        <v>515</v>
      </c>
      <c r="F464" s="80"/>
      <c r="G464" s="80"/>
      <c r="H464" s="80"/>
      <c r="I464" s="80"/>
      <c r="J464" s="80"/>
      <c r="K464" s="80"/>
      <c r="L464" s="80"/>
      <c r="M464" s="80"/>
    </row>
    <row r="465" spans="1:13" x14ac:dyDescent="0.35">
      <c r="A465" s="80"/>
      <c r="B465" s="80"/>
      <c r="C465" s="80"/>
      <c r="D465" s="80" t="s">
        <v>433</v>
      </c>
      <c r="E465" s="80" t="s">
        <v>516</v>
      </c>
      <c r="F465" s="80"/>
      <c r="G465" s="80"/>
      <c r="H465" s="80"/>
      <c r="I465" s="80"/>
      <c r="J465" s="80"/>
      <c r="K465" s="80"/>
      <c r="L465" s="80"/>
      <c r="M465" s="80"/>
    </row>
    <row r="466" spans="1:13" x14ac:dyDescent="0.35">
      <c r="A466" s="80"/>
      <c r="B466" s="80"/>
      <c r="C466" s="80"/>
      <c r="D466" s="80" t="s">
        <v>213</v>
      </c>
      <c r="E466" s="80" t="s">
        <v>208</v>
      </c>
      <c r="F466" s="80"/>
      <c r="G466" s="80"/>
      <c r="H466" s="80"/>
      <c r="I466" s="80"/>
      <c r="J466" s="80"/>
      <c r="K466" s="80"/>
      <c r="L466" s="80"/>
      <c r="M466" s="80"/>
    </row>
    <row r="467" spans="1:13" x14ac:dyDescent="0.35">
      <c r="A467" s="80"/>
      <c r="B467" s="80"/>
      <c r="C467" s="80"/>
      <c r="D467" s="80" t="s">
        <v>434</v>
      </c>
      <c r="E467" s="80" t="s">
        <v>745</v>
      </c>
      <c r="F467" s="80"/>
      <c r="G467" s="80"/>
      <c r="H467" s="80"/>
      <c r="I467" s="80"/>
      <c r="J467" s="80"/>
      <c r="K467" s="80"/>
      <c r="L467" s="80"/>
      <c r="M467" s="80"/>
    </row>
    <row r="468" spans="1:13" x14ac:dyDescent="0.35">
      <c r="A468" s="80"/>
      <c r="B468" s="80"/>
      <c r="C468" s="80"/>
      <c r="D468" s="80" t="s">
        <v>211</v>
      </c>
      <c r="E468" s="80" t="s">
        <v>39</v>
      </c>
      <c r="F468" s="80"/>
      <c r="G468" s="80"/>
      <c r="H468" s="80"/>
      <c r="I468" s="80"/>
      <c r="J468" s="80"/>
      <c r="K468" s="80"/>
      <c r="L468" s="80"/>
      <c r="M468" s="80"/>
    </row>
    <row r="469" spans="1:13" x14ac:dyDescent="0.35">
      <c r="A469" s="80"/>
      <c r="B469" s="80"/>
      <c r="C469" s="80"/>
      <c r="D469" s="80" t="s">
        <v>435</v>
      </c>
      <c r="E469" s="80" t="s">
        <v>510</v>
      </c>
      <c r="F469" s="80"/>
      <c r="G469" s="80"/>
      <c r="H469" s="80"/>
      <c r="I469" s="80"/>
      <c r="J469" s="80"/>
      <c r="K469" s="80"/>
      <c r="L469" s="80"/>
      <c r="M469" s="80"/>
    </row>
    <row r="470" spans="1:13" x14ac:dyDescent="0.35">
      <c r="A470" s="80"/>
      <c r="B470" s="80"/>
      <c r="C470" s="80"/>
      <c r="D470" s="80" t="s">
        <v>751</v>
      </c>
      <c r="E470" s="80" t="s">
        <v>757</v>
      </c>
      <c r="F470" s="80"/>
      <c r="G470" s="80"/>
      <c r="H470" s="80"/>
      <c r="I470" s="80"/>
      <c r="J470" s="80"/>
      <c r="K470" s="80"/>
      <c r="L470" s="80"/>
      <c r="M470" s="80"/>
    </row>
    <row r="471" spans="1:13" x14ac:dyDescent="0.35">
      <c r="A471" s="80"/>
      <c r="B471" s="80"/>
      <c r="C471" s="80"/>
      <c r="D471" s="80" t="s">
        <v>756</v>
      </c>
      <c r="E471" s="80" t="s">
        <v>758</v>
      </c>
      <c r="F471" s="80"/>
      <c r="G471" s="80"/>
      <c r="H471" s="80"/>
      <c r="I471" s="80"/>
      <c r="J471" s="80"/>
      <c r="K471" s="80"/>
      <c r="L471" s="80"/>
      <c r="M471" s="80"/>
    </row>
    <row r="472" spans="1:13" x14ac:dyDescent="0.35">
      <c r="A472" s="80"/>
      <c r="B472" s="80"/>
      <c r="C472" s="80"/>
      <c r="D472" s="80" t="s">
        <v>215</v>
      </c>
      <c r="E472" s="80" t="s">
        <v>214</v>
      </c>
      <c r="F472" s="80"/>
      <c r="G472" s="80"/>
      <c r="H472" s="80"/>
      <c r="I472" s="80"/>
      <c r="J472" s="80"/>
      <c r="K472" s="80"/>
      <c r="L472" s="80"/>
      <c r="M472" s="80"/>
    </row>
    <row r="473" spans="1:13" x14ac:dyDescent="0.35">
      <c r="A473" s="80"/>
      <c r="B473" s="80"/>
      <c r="C473" s="80"/>
      <c r="D473" s="80" t="s">
        <v>436</v>
      </c>
      <c r="E473" s="80" t="s">
        <v>747</v>
      </c>
      <c r="F473" s="80"/>
      <c r="G473" s="80"/>
      <c r="H473" s="80"/>
      <c r="I473" s="80"/>
      <c r="J473" s="80"/>
      <c r="K473" s="80"/>
      <c r="L473" s="80"/>
      <c r="M473" s="80"/>
    </row>
    <row r="474" spans="1:13" x14ac:dyDescent="0.35">
      <c r="A474" s="80"/>
      <c r="B474" s="80"/>
      <c r="C474" s="80"/>
      <c r="D474" s="80" t="s">
        <v>218</v>
      </c>
      <c r="E474" s="80" t="s">
        <v>220</v>
      </c>
      <c r="F474" s="80"/>
      <c r="G474" s="80"/>
      <c r="H474" s="80"/>
      <c r="I474" s="80"/>
      <c r="J474" s="80"/>
      <c r="K474" s="80"/>
      <c r="L474" s="80"/>
      <c r="M474" s="80"/>
    </row>
    <row r="475" spans="1:13" x14ac:dyDescent="0.35">
      <c r="A475" s="80"/>
      <c r="B475" s="80"/>
      <c r="C475" s="80"/>
      <c r="D475" s="80" t="s">
        <v>437</v>
      </c>
      <c r="E475" s="80" t="s">
        <v>509</v>
      </c>
      <c r="F475" s="80"/>
      <c r="G475" s="80"/>
      <c r="H475" s="80"/>
      <c r="I475" s="80"/>
      <c r="J475" s="80"/>
      <c r="K475" s="80"/>
      <c r="L475" s="80"/>
      <c r="M475" s="80"/>
    </row>
    <row r="476" spans="1:13" x14ac:dyDescent="0.35">
      <c r="A476" s="80"/>
      <c r="B476" s="80"/>
      <c r="C476" s="80"/>
      <c r="D476" s="80" t="s">
        <v>221</v>
      </c>
      <c r="E476" s="80" t="s">
        <v>223</v>
      </c>
      <c r="F476" s="80"/>
      <c r="G476" s="80"/>
      <c r="H476" s="80"/>
      <c r="I476" s="80"/>
      <c r="J476" s="80"/>
      <c r="K476" s="80"/>
      <c r="L476" s="80"/>
      <c r="M476" s="80"/>
    </row>
    <row r="477" spans="1:13" x14ac:dyDescent="0.35">
      <c r="A477" s="80"/>
      <c r="B477" s="80"/>
      <c r="C477" s="80"/>
      <c r="D477" s="80" t="s">
        <v>438</v>
      </c>
      <c r="E477" s="80" t="s">
        <v>508</v>
      </c>
      <c r="F477" s="80"/>
      <c r="G477" s="80"/>
      <c r="H477" s="80"/>
      <c r="I477" s="80"/>
      <c r="J477" s="80"/>
      <c r="K477" s="80"/>
      <c r="L477" s="80"/>
      <c r="M477" s="80"/>
    </row>
    <row r="479" spans="1:13" x14ac:dyDescent="0.35">
      <c r="D479" s="80" t="s">
        <v>74</v>
      </c>
      <c r="E479" s="80" t="s">
        <v>1</v>
      </c>
      <c r="F479" s="80"/>
    </row>
    <row r="480" spans="1:13" x14ac:dyDescent="0.35">
      <c r="D480" s="80" t="s">
        <v>79</v>
      </c>
      <c r="E480" s="80" t="s">
        <v>98</v>
      </c>
      <c r="F480" s="80"/>
    </row>
    <row r="481" spans="4:6" x14ac:dyDescent="0.35">
      <c r="D481" s="80" t="s">
        <v>83</v>
      </c>
      <c r="E481" s="80" t="s">
        <v>131</v>
      </c>
      <c r="F481" s="80"/>
    </row>
    <row r="482" spans="4:6" x14ac:dyDescent="0.35">
      <c r="D482" s="80" t="s">
        <v>85</v>
      </c>
      <c r="E482" s="80" t="s">
        <v>133</v>
      </c>
      <c r="F482" s="80"/>
    </row>
    <row r="483" spans="4:6" x14ac:dyDescent="0.35">
      <c r="D483" s="80" t="s">
        <v>87</v>
      </c>
      <c r="E483" s="80" t="s">
        <v>135</v>
      </c>
      <c r="F483" s="80"/>
    </row>
    <row r="484" spans="4:6" x14ac:dyDescent="0.35">
      <c r="D484" s="80" t="s">
        <v>81</v>
      </c>
      <c r="E484" s="80" t="s">
        <v>82</v>
      </c>
      <c r="F484" s="80"/>
    </row>
    <row r="485" spans="4:6" x14ac:dyDescent="0.35">
      <c r="D485" s="80" t="s">
        <v>90</v>
      </c>
      <c r="E485" s="80" t="s">
        <v>137</v>
      </c>
      <c r="F485" s="80"/>
    </row>
    <row r="486" spans="4:6" x14ac:dyDescent="0.35">
      <c r="D486" s="80" t="s">
        <v>92</v>
      </c>
      <c r="E486" s="80" t="s">
        <v>139</v>
      </c>
      <c r="F486" s="80"/>
    </row>
    <row r="487" spans="4:6" x14ac:dyDescent="0.35">
      <c r="D487" s="80" t="s">
        <v>94</v>
      </c>
      <c r="E487" s="80" t="s">
        <v>141</v>
      </c>
      <c r="F487" s="80"/>
    </row>
    <row r="488" spans="4:6" x14ac:dyDescent="0.35">
      <c r="D488" s="80" t="s">
        <v>96</v>
      </c>
      <c r="E488" s="80" t="s">
        <v>143</v>
      </c>
      <c r="F488" s="80"/>
    </row>
    <row r="489" spans="4:6" x14ac:dyDescent="0.35">
      <c r="D489" s="80" t="s">
        <v>99</v>
      </c>
      <c r="E489" s="80" t="s">
        <v>2</v>
      </c>
      <c r="F489" s="80"/>
    </row>
    <row r="490" spans="4:6" x14ac:dyDescent="0.35">
      <c r="D490" s="80" t="s">
        <v>101</v>
      </c>
      <c r="E490" s="80" t="s">
        <v>32</v>
      </c>
      <c r="F490" s="80"/>
    </row>
    <row r="491" spans="4:6" x14ac:dyDescent="0.35">
      <c r="D491" s="80" t="s">
        <v>105</v>
      </c>
      <c r="E491" s="80" t="s">
        <v>107</v>
      </c>
      <c r="F491" s="80"/>
    </row>
    <row r="492" spans="4:6" x14ac:dyDescent="0.35">
      <c r="D492" s="80" t="s">
        <v>109</v>
      </c>
      <c r="E492" s="80" t="s">
        <v>3</v>
      </c>
      <c r="F492" s="80"/>
    </row>
    <row r="493" spans="4:6" x14ac:dyDescent="0.35">
      <c r="D493" s="80" t="s">
        <v>111</v>
      </c>
      <c r="E493" s="80" t="s">
        <v>5</v>
      </c>
      <c r="F493" s="80"/>
    </row>
    <row r="494" spans="4:6" x14ac:dyDescent="0.35">
      <c r="D494" s="80" t="s">
        <v>113</v>
      </c>
      <c r="E494" s="80" t="s">
        <v>8</v>
      </c>
      <c r="F494" s="80"/>
    </row>
    <row r="495" spans="4:6" x14ac:dyDescent="0.35">
      <c r="D495" s="80" t="s">
        <v>115</v>
      </c>
      <c r="E495" s="80" t="s">
        <v>9</v>
      </c>
      <c r="F495" s="80"/>
    </row>
    <row r="496" spans="4:6" x14ac:dyDescent="0.35">
      <c r="D496" s="80" t="s">
        <v>117</v>
      </c>
      <c r="E496" s="80" t="s">
        <v>12</v>
      </c>
      <c r="F496" s="80"/>
    </row>
    <row r="497" spans="4:6" x14ac:dyDescent="0.35">
      <c r="D497" s="80" t="s">
        <v>119</v>
      </c>
      <c r="E497" s="80" t="s">
        <v>4</v>
      </c>
      <c r="F497" s="80"/>
    </row>
    <row r="498" spans="4:6" x14ac:dyDescent="0.35">
      <c r="D498" s="80" t="s">
        <v>121</v>
      </c>
      <c r="E498" s="80" t="s">
        <v>6</v>
      </c>
      <c r="F498" s="80"/>
    </row>
    <row r="499" spans="4:6" x14ac:dyDescent="0.35">
      <c r="D499" s="80" t="s">
        <v>123</v>
      </c>
      <c r="E499" s="80" t="s">
        <v>177</v>
      </c>
      <c r="F499" s="80"/>
    </row>
    <row r="500" spans="4:6" x14ac:dyDescent="0.35">
      <c r="D500" s="80" t="s">
        <v>149</v>
      </c>
      <c r="E500" s="80" t="s">
        <v>167</v>
      </c>
      <c r="F500" s="80"/>
    </row>
    <row r="501" spans="4:6" x14ac:dyDescent="0.35">
      <c r="D501" s="80" t="s">
        <v>151</v>
      </c>
      <c r="E501" s="80" t="s">
        <v>13</v>
      </c>
      <c r="F501" s="80"/>
    </row>
    <row r="502" spans="4:6" x14ac:dyDescent="0.35">
      <c r="D502" s="80" t="s">
        <v>153</v>
      </c>
      <c r="E502" s="80" t="s">
        <v>170</v>
      </c>
      <c r="F502" s="80"/>
    </row>
    <row r="503" spans="4:6" x14ac:dyDescent="0.35">
      <c r="D503" s="80" t="s">
        <v>155</v>
      </c>
      <c r="E503" s="80" t="s">
        <v>16</v>
      </c>
      <c r="F503" s="80"/>
    </row>
    <row r="504" spans="4:6" x14ac:dyDescent="0.35">
      <c r="D504" s="80" t="s">
        <v>157</v>
      </c>
      <c r="E504" s="80" t="s">
        <v>17</v>
      </c>
      <c r="F504" s="80"/>
    </row>
    <row r="505" spans="4:6" x14ac:dyDescent="0.35">
      <c r="D505" s="80" t="s">
        <v>159</v>
      </c>
      <c r="E505" s="80" t="s">
        <v>18</v>
      </c>
      <c r="F505" s="80"/>
    </row>
    <row r="506" spans="4:6" x14ac:dyDescent="0.35">
      <c r="D506" s="80" t="s">
        <v>161</v>
      </c>
      <c r="E506" s="80" t="s">
        <v>14</v>
      </c>
      <c r="F506" s="80"/>
    </row>
    <row r="507" spans="4:6" x14ac:dyDescent="0.35">
      <c r="D507" s="80" t="s">
        <v>163</v>
      </c>
      <c r="E507" s="80" t="s">
        <v>15</v>
      </c>
      <c r="F507" s="80"/>
    </row>
    <row r="508" spans="4:6" x14ac:dyDescent="0.35">
      <c r="D508" s="80" t="s">
        <v>165</v>
      </c>
      <c r="E508" s="80" t="s">
        <v>178</v>
      </c>
      <c r="F508" s="80"/>
    </row>
    <row r="509" spans="4:6" x14ac:dyDescent="0.35">
      <c r="D509" s="80" t="s">
        <v>180</v>
      </c>
      <c r="E509" s="80" t="s">
        <v>193</v>
      </c>
      <c r="F509" s="80"/>
    </row>
    <row r="510" spans="4:6" x14ac:dyDescent="0.35">
      <c r="D510" s="80" t="s">
        <v>182</v>
      </c>
      <c r="E510" s="80" t="s">
        <v>33</v>
      </c>
      <c r="F510" s="80"/>
    </row>
    <row r="511" spans="4:6" x14ac:dyDescent="0.35">
      <c r="D511" s="80" t="s">
        <v>192</v>
      </c>
      <c r="E511" s="80" t="s">
        <v>196</v>
      </c>
      <c r="F511" s="80"/>
    </row>
    <row r="512" spans="4:6" x14ac:dyDescent="0.35">
      <c r="D512" s="80" t="s">
        <v>43</v>
      </c>
      <c r="E512" s="80" t="s">
        <v>34</v>
      </c>
      <c r="F512" s="80"/>
    </row>
    <row r="513" spans="4:6" x14ac:dyDescent="0.35">
      <c r="D513" s="80" t="s">
        <v>213</v>
      </c>
      <c r="E513" s="80" t="s">
        <v>208</v>
      </c>
      <c r="F513" s="80"/>
    </row>
    <row r="514" spans="4:6" x14ac:dyDescent="0.35">
      <c r="D514" s="80" t="s">
        <v>211</v>
      </c>
      <c r="E514" s="80" t="s">
        <v>39</v>
      </c>
      <c r="F514" s="80"/>
    </row>
    <row r="515" spans="4:6" x14ac:dyDescent="0.35">
      <c r="D515" s="80" t="s">
        <v>751</v>
      </c>
      <c r="E515" s="80" t="s">
        <v>757</v>
      </c>
      <c r="F515" s="80"/>
    </row>
    <row r="516" spans="4:6" x14ac:dyDescent="0.35">
      <c r="D516" s="80" t="s">
        <v>215</v>
      </c>
      <c r="E516" s="80" t="s">
        <v>214</v>
      </c>
      <c r="F516" s="80"/>
    </row>
    <row r="517" spans="4:6" x14ac:dyDescent="0.35">
      <c r="D517" s="80" t="s">
        <v>218</v>
      </c>
      <c r="E517" s="80" t="s">
        <v>220</v>
      </c>
      <c r="F517" s="80"/>
    </row>
    <row r="518" spans="4:6" x14ac:dyDescent="0.35">
      <c r="D518" s="80" t="s">
        <v>221</v>
      </c>
      <c r="E518" s="80" t="s">
        <v>223</v>
      </c>
      <c r="F518" s="80"/>
    </row>
    <row r="519" spans="4:6" x14ac:dyDescent="0.35">
      <c r="D519" s="80"/>
      <c r="E519" s="80"/>
      <c r="F519" s="80"/>
    </row>
    <row r="520" spans="4:6" x14ac:dyDescent="0.35">
      <c r="D520" s="80"/>
      <c r="E520" s="80"/>
      <c r="F520" s="80"/>
    </row>
    <row r="521" spans="4:6" x14ac:dyDescent="0.35">
      <c r="D521" s="80"/>
      <c r="E521" s="80"/>
      <c r="F521" s="80"/>
    </row>
    <row r="522" spans="4:6" x14ac:dyDescent="0.35">
      <c r="D522" s="80"/>
      <c r="E522" s="80"/>
      <c r="F522" s="80"/>
    </row>
    <row r="523" spans="4:6" x14ac:dyDescent="0.35">
      <c r="D523" s="80"/>
      <c r="E523" s="80"/>
      <c r="F523" s="80"/>
    </row>
    <row r="524" spans="4:6" x14ac:dyDescent="0.35">
      <c r="D524" s="80"/>
      <c r="E524" s="80"/>
      <c r="F524" s="80"/>
    </row>
    <row r="525" spans="4:6" x14ac:dyDescent="0.35">
      <c r="D525" s="80"/>
      <c r="E525" s="80"/>
      <c r="F525" s="80"/>
    </row>
    <row r="526" spans="4:6" x14ac:dyDescent="0.35">
      <c r="D526" s="80"/>
      <c r="E526" s="80"/>
      <c r="F526" s="80"/>
    </row>
    <row r="527" spans="4:6" x14ac:dyDescent="0.35">
      <c r="D527" s="80"/>
      <c r="E527" s="80"/>
      <c r="F527" s="80"/>
    </row>
    <row r="528" spans="4:6" x14ac:dyDescent="0.35">
      <c r="D528" s="80"/>
      <c r="E528" s="80"/>
      <c r="F528" s="80"/>
    </row>
    <row r="529" spans="4:6" x14ac:dyDescent="0.35">
      <c r="D529" s="80"/>
      <c r="E529" s="80"/>
      <c r="F529" s="80"/>
    </row>
    <row r="530" spans="4:6" x14ac:dyDescent="0.35">
      <c r="D530" s="80"/>
      <c r="E530" s="80"/>
      <c r="F530" s="80"/>
    </row>
    <row r="531" spans="4:6" x14ac:dyDescent="0.35">
      <c r="D531" s="80"/>
      <c r="E531" s="80"/>
      <c r="F531" s="80"/>
    </row>
    <row r="532" spans="4:6" x14ac:dyDescent="0.35">
      <c r="D532" s="80"/>
      <c r="E532" s="80"/>
      <c r="F532" s="80"/>
    </row>
    <row r="533" spans="4:6" x14ac:dyDescent="0.35">
      <c r="D533" s="80"/>
      <c r="E533" s="80"/>
      <c r="F533" s="80"/>
    </row>
    <row r="534" spans="4:6" x14ac:dyDescent="0.35">
      <c r="D534" s="80"/>
      <c r="E534" s="80"/>
      <c r="F534" s="80"/>
    </row>
    <row r="535" spans="4:6" x14ac:dyDescent="0.35">
      <c r="D535" s="80"/>
      <c r="E535" s="80"/>
      <c r="F535" s="80"/>
    </row>
    <row r="536" spans="4:6" x14ac:dyDescent="0.35">
      <c r="D536" s="80"/>
      <c r="E536" s="80"/>
      <c r="F536" s="80"/>
    </row>
    <row r="537" spans="4:6" x14ac:dyDescent="0.35">
      <c r="D537" s="80"/>
      <c r="E537" s="80"/>
      <c r="F537" s="80"/>
    </row>
    <row r="538" spans="4:6" x14ac:dyDescent="0.35">
      <c r="D538" s="80"/>
      <c r="E538" s="80"/>
      <c r="F538" s="80"/>
    </row>
    <row r="539" spans="4:6" x14ac:dyDescent="0.35">
      <c r="D539" s="80"/>
      <c r="E539" s="80"/>
      <c r="F539" s="80"/>
    </row>
    <row r="540" spans="4:6" x14ac:dyDescent="0.35">
      <c r="D540" s="80"/>
      <c r="E540" s="80"/>
      <c r="F540" s="80"/>
    </row>
    <row r="541" spans="4:6" x14ac:dyDescent="0.35">
      <c r="D541" s="80"/>
      <c r="E541" s="80"/>
      <c r="F541" s="80"/>
    </row>
    <row r="542" spans="4:6" x14ac:dyDescent="0.35">
      <c r="D542" s="80"/>
      <c r="E542" s="80"/>
      <c r="F542" s="80"/>
    </row>
    <row r="543" spans="4:6" x14ac:dyDescent="0.35">
      <c r="D543" s="80"/>
      <c r="E543" s="80"/>
      <c r="F543" s="80"/>
    </row>
    <row r="544" spans="4:6" x14ac:dyDescent="0.35">
      <c r="D544" s="80"/>
      <c r="E544" s="80"/>
      <c r="F544" s="80"/>
    </row>
    <row r="545" spans="4:6" x14ac:dyDescent="0.35">
      <c r="D545" s="80"/>
      <c r="E545" s="80"/>
      <c r="F545" s="80"/>
    </row>
    <row r="546" spans="4:6" x14ac:dyDescent="0.35">
      <c r="D546" s="80"/>
      <c r="E546" s="80"/>
      <c r="F546" s="80"/>
    </row>
    <row r="547" spans="4:6" x14ac:dyDescent="0.35">
      <c r="D547" s="80"/>
      <c r="E547" s="80"/>
      <c r="F547" s="80"/>
    </row>
    <row r="548" spans="4:6" x14ac:dyDescent="0.35">
      <c r="D548" s="80"/>
      <c r="E548" s="80"/>
      <c r="F548" s="80"/>
    </row>
    <row r="549" spans="4:6" x14ac:dyDescent="0.35">
      <c r="D549" s="80"/>
      <c r="E549" s="80"/>
      <c r="F549" s="80"/>
    </row>
    <row r="550" spans="4:6" x14ac:dyDescent="0.35">
      <c r="D550" s="80"/>
      <c r="E550" s="80"/>
      <c r="F550" s="80"/>
    </row>
    <row r="551" spans="4:6" x14ac:dyDescent="0.35">
      <c r="D551" s="80"/>
      <c r="E551" s="80"/>
      <c r="F551" s="80"/>
    </row>
    <row r="552" spans="4:6" x14ac:dyDescent="0.35">
      <c r="D552" s="80"/>
      <c r="E552" s="80"/>
      <c r="F552" s="80"/>
    </row>
    <row r="553" spans="4:6" x14ac:dyDescent="0.35">
      <c r="D553" s="80"/>
      <c r="E553" s="80"/>
      <c r="F553" s="80"/>
    </row>
    <row r="554" spans="4:6" x14ac:dyDescent="0.35">
      <c r="D554" s="80"/>
      <c r="E554" s="80"/>
      <c r="F554" s="80"/>
    </row>
    <row r="555" spans="4:6" x14ac:dyDescent="0.35">
      <c r="D555" s="80"/>
      <c r="E555" s="80"/>
      <c r="F555" s="80"/>
    </row>
    <row r="556" spans="4:6" x14ac:dyDescent="0.35">
      <c r="D556" s="80"/>
      <c r="E556" s="80"/>
      <c r="F556" s="80"/>
    </row>
    <row r="557" spans="4:6" x14ac:dyDescent="0.35">
      <c r="D557" s="80"/>
      <c r="E557" s="80"/>
      <c r="F557" s="80"/>
    </row>
    <row r="558" spans="4:6" x14ac:dyDescent="0.35">
      <c r="D558" s="80"/>
      <c r="E558" s="80"/>
      <c r="F558" s="80"/>
    </row>
    <row r="559" spans="4:6" x14ac:dyDescent="0.35">
      <c r="D559" s="80"/>
      <c r="E559" s="80"/>
      <c r="F559" s="80"/>
    </row>
    <row r="560" spans="4:6" x14ac:dyDescent="0.35">
      <c r="D560" s="80"/>
      <c r="E560" s="80"/>
      <c r="F560" s="80"/>
    </row>
    <row r="561" spans="4:6" x14ac:dyDescent="0.35">
      <c r="D561" s="80"/>
      <c r="E561" s="80"/>
      <c r="F561" s="80"/>
    </row>
    <row r="562" spans="4:6" x14ac:dyDescent="0.35">
      <c r="D562" s="80"/>
      <c r="E562" s="80"/>
      <c r="F562" s="80"/>
    </row>
    <row r="563" spans="4:6" x14ac:dyDescent="0.35">
      <c r="D563" s="80"/>
      <c r="E563" s="80"/>
      <c r="F563" s="80"/>
    </row>
    <row r="564" spans="4:6" x14ac:dyDescent="0.35">
      <c r="D564" s="80"/>
      <c r="E564" s="80"/>
      <c r="F564" s="80"/>
    </row>
    <row r="565" spans="4:6" x14ac:dyDescent="0.35">
      <c r="D565" s="80"/>
      <c r="E565" s="80"/>
      <c r="F565" s="80"/>
    </row>
    <row r="566" spans="4:6" x14ac:dyDescent="0.35">
      <c r="D566" s="80"/>
      <c r="E566" s="80"/>
      <c r="F566" s="80"/>
    </row>
    <row r="567" spans="4:6" x14ac:dyDescent="0.35">
      <c r="D567" s="80"/>
      <c r="E567" s="80"/>
      <c r="F567" s="80"/>
    </row>
    <row r="568" spans="4:6" x14ac:dyDescent="0.35">
      <c r="D568" s="80"/>
      <c r="E568" s="80"/>
      <c r="F568" s="80"/>
    </row>
  </sheetData>
  <sheetProtection algorithmName="SHA-512" hashValue="CSiaYZ13KU8MktuktlD7EJci2NKf9DsskPrjygB78ALy51QKC1bOvMVIC8Dnh761eVYY0da8izsM2g/KqkJU/w==" saltValue="ie+7pgsqlSdp4zMZHifiHg==" spinCount="100000" sheet="1" selectLockedCells="1" selectUnlockedCells="1"/>
  <phoneticPr fontId="47" type="noConversion"/>
  <dataValidations count="1">
    <dataValidation type="list" allowBlank="1" showInputMessage="1" showErrorMessage="1" promptTitle="Language" sqref="A2:A3 A5" xr:uid="{00000000-0002-0000-0200-000000000000}">
      <formula1>$A$2:$A$9</formula1>
    </dataValidation>
  </dataValidations>
  <pageMargins left="0.7" right="0.7" top="0.78740157499999996" bottom="0.78740157499999996"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82"/>
  <sheetViews>
    <sheetView topLeftCell="A16" workbookViewId="0">
      <selection activeCell="J36" sqref="J36:M36"/>
    </sheetView>
  </sheetViews>
  <sheetFormatPr defaultColWidth="9.1796875" defaultRowHeight="14.5" x14ac:dyDescent="0.35"/>
  <cols>
    <col min="1" max="1" width="12.1796875" style="1" customWidth="1"/>
    <col min="2" max="2" width="14.453125" style="1" customWidth="1"/>
    <col min="3" max="3" width="23.453125" style="1" customWidth="1"/>
    <col min="4" max="4" width="20.453125" style="1" customWidth="1"/>
    <col min="5" max="5" width="10.54296875" style="1" customWidth="1"/>
    <col min="6" max="6" width="6.1796875" style="1" customWidth="1"/>
    <col min="7" max="7" width="4.453125" style="1" customWidth="1"/>
    <col min="8" max="8" width="17.1796875" style="1" customWidth="1"/>
    <col min="9" max="9" width="13.453125" style="1" customWidth="1"/>
    <col min="10" max="10" width="15.453125" style="1" customWidth="1"/>
    <col min="11" max="11" width="20" style="1" customWidth="1"/>
    <col min="12" max="12" width="9.1796875" style="1" customWidth="1"/>
    <col min="13" max="13" width="16.54296875" style="1" customWidth="1"/>
    <col min="14" max="16384" width="9.1796875" style="1"/>
  </cols>
  <sheetData>
    <row r="1" spans="1:13" x14ac:dyDescent="0.35">
      <c r="A1" s="26"/>
      <c r="B1" s="11"/>
      <c r="C1" s="11"/>
      <c r="D1" s="11"/>
      <c r="E1" s="11"/>
      <c r="F1" s="11"/>
      <c r="G1" s="11"/>
      <c r="H1" s="11"/>
      <c r="I1" s="11"/>
      <c r="J1" s="11"/>
      <c r="K1" s="11"/>
      <c r="L1" s="11"/>
      <c r="M1" s="30"/>
    </row>
    <row r="2" spans="1:13" x14ac:dyDescent="0.35">
      <c r="A2" s="27"/>
      <c r="B2" s="12"/>
      <c r="C2" s="12"/>
      <c r="D2" s="12"/>
      <c r="E2" s="12"/>
      <c r="F2" s="12"/>
      <c r="G2" s="12"/>
      <c r="H2" s="12"/>
      <c r="I2" s="12"/>
      <c r="J2" s="12"/>
      <c r="K2" s="12"/>
      <c r="L2" s="12"/>
      <c r="M2" s="31"/>
    </row>
    <row r="3" spans="1:13" ht="33.5" x14ac:dyDescent="0.75">
      <c r="A3" s="27"/>
      <c r="B3" s="12"/>
      <c r="C3" s="12"/>
      <c r="D3" s="12"/>
      <c r="E3" s="12"/>
      <c r="F3" s="12"/>
      <c r="G3" s="12"/>
      <c r="H3" s="222" t="s">
        <v>0</v>
      </c>
      <c r="I3" s="223"/>
      <c r="J3" s="223"/>
      <c r="K3" s="223"/>
      <c r="L3" s="223"/>
      <c r="M3" s="31"/>
    </row>
    <row r="4" spans="1:13" ht="29.25" customHeight="1" x14ac:dyDescent="0.75">
      <c r="A4" s="64"/>
      <c r="B4" s="12"/>
      <c r="C4" s="12"/>
      <c r="D4" s="12"/>
      <c r="E4" s="12"/>
      <c r="F4" s="12"/>
      <c r="G4" s="12"/>
      <c r="H4" s="273" t="str">
        <f>IF(L5="","",VLOOKUP(L5,masterdata!$D$107:$E$112,2,FALSE))</f>
        <v>VERPACKUNGSDATENBLATT</v>
      </c>
      <c r="I4" s="274"/>
      <c r="J4" s="274"/>
      <c r="K4" s="274"/>
      <c r="L4" s="274"/>
      <c r="M4" s="31"/>
    </row>
    <row r="5" spans="1:13" ht="15.5" x14ac:dyDescent="0.35">
      <c r="A5" s="65"/>
      <c r="B5" s="12"/>
      <c r="C5" s="12"/>
      <c r="D5" s="12"/>
      <c r="E5" s="12"/>
      <c r="F5" s="12"/>
      <c r="G5" s="12"/>
      <c r="H5" s="604" t="s">
        <v>37</v>
      </c>
      <c r="I5" s="605"/>
      <c r="J5" s="605"/>
      <c r="K5" s="32" t="s">
        <v>23</v>
      </c>
      <c r="L5" s="606" t="s">
        <v>42</v>
      </c>
      <c r="M5" s="607"/>
    </row>
    <row r="6" spans="1:13" ht="15" customHeight="1" x14ac:dyDescent="0.5">
      <c r="A6" s="28"/>
      <c r="B6" s="13"/>
      <c r="C6" s="13"/>
      <c r="D6" s="12"/>
      <c r="E6" s="12"/>
      <c r="F6" s="12"/>
      <c r="G6" s="12"/>
      <c r="H6" s="12"/>
      <c r="I6" s="12"/>
      <c r="J6" s="12"/>
      <c r="K6" s="32" t="s">
        <v>30</v>
      </c>
      <c r="L6" s="606" t="s">
        <v>24</v>
      </c>
      <c r="M6" s="607"/>
    </row>
    <row r="7" spans="1:13" ht="15" customHeight="1" thickBot="1" x14ac:dyDescent="0.4">
      <c r="A7" s="29"/>
      <c r="B7" s="14"/>
      <c r="C7" s="14"/>
      <c r="D7" s="14"/>
      <c r="E7" s="14"/>
      <c r="F7" s="14"/>
      <c r="G7" s="14"/>
      <c r="H7" s="14"/>
      <c r="I7" s="14"/>
      <c r="J7" s="14"/>
      <c r="K7" s="33" t="s">
        <v>29</v>
      </c>
      <c r="L7" s="608" t="s">
        <v>22</v>
      </c>
      <c r="M7" s="609"/>
    </row>
    <row r="8" spans="1:13" ht="15.5" x14ac:dyDescent="0.35">
      <c r="A8" s="610" t="str">
        <f>VLOOKUP(CONCATENATE("1.",$L$5),masterdata!$D:$E,2,FALSE)</f>
        <v>1. Basic info / Basisinformationen</v>
      </c>
      <c r="B8" s="611"/>
      <c r="C8" s="612"/>
      <c r="D8" s="610" t="str">
        <f>VLOOKUP(CONCATENATE("2.",$L$5),masterdata!$D:$E,2,FALSE)</f>
        <v>2. Part / Teil</v>
      </c>
      <c r="E8" s="611"/>
      <c r="F8" s="611"/>
      <c r="G8" s="611"/>
      <c r="H8" s="611"/>
      <c r="I8" s="612"/>
      <c r="J8" s="613" t="str">
        <f>VLOOKUP(CONCATENATE("2.5",$L$5),masterdata!$D:$E,2,FALSE)</f>
        <v>2.5 Picture / Bild:</v>
      </c>
      <c r="K8" s="614"/>
      <c r="L8" s="614"/>
      <c r="M8" s="458"/>
    </row>
    <row r="9" spans="1:13" x14ac:dyDescent="0.35">
      <c r="A9" s="583" t="str">
        <f>VLOOKUP(CONCATENATE("1.1",$L$5),masterdata!$D:$E,2,FALSE)</f>
        <v>1.1 cEngis project number / Projektnummer:</v>
      </c>
      <c r="B9" s="512"/>
      <c r="C9" s="584"/>
      <c r="D9" s="589" t="str">
        <f>VLOOKUP(CONCATENATE("2.1",$L$5),masterdata!$D:$E,2,FALSE)</f>
        <v>2.1 Desription / Beschreibung:</v>
      </c>
      <c r="E9" s="590"/>
      <c r="F9" s="590"/>
      <c r="G9" s="590"/>
      <c r="H9" s="590"/>
      <c r="I9" s="591"/>
      <c r="J9" s="592"/>
      <c r="K9" s="593"/>
      <c r="L9" s="593"/>
      <c r="M9" s="594"/>
    </row>
    <row r="10" spans="1:13" x14ac:dyDescent="0.35">
      <c r="A10" s="462">
        <v>5300059877</v>
      </c>
      <c r="B10" s="463"/>
      <c r="C10" s="595"/>
      <c r="D10" s="582" t="s">
        <v>637</v>
      </c>
      <c r="E10" s="524"/>
      <c r="F10" s="524"/>
      <c r="G10" s="524"/>
      <c r="H10" s="524"/>
      <c r="I10" s="559"/>
      <c r="J10" s="592"/>
      <c r="K10" s="593"/>
      <c r="L10" s="593"/>
      <c r="M10" s="594"/>
    </row>
    <row r="11" spans="1:13" x14ac:dyDescent="0.35">
      <c r="A11" s="583" t="str">
        <f>VLOOKUP(CONCATENATE("1.2",$L$5),masterdata!$D:$E,2,FALSE)</f>
        <v>1.2 Date of Issue / Ausgabe-Datum:</v>
      </c>
      <c r="B11" s="512"/>
      <c r="C11" s="584"/>
      <c r="D11" s="583" t="str">
        <f>VLOOKUP(CONCATENATE("2.2",$L$5),masterdata!$D:$E,2,FALSE)</f>
        <v>2.2 Customer part number / Kunden Teil number:</v>
      </c>
      <c r="E11" s="512"/>
      <c r="F11" s="512"/>
      <c r="G11" s="512"/>
      <c r="H11" s="512"/>
      <c r="I11" s="513"/>
      <c r="J11" s="592"/>
      <c r="K11" s="593"/>
      <c r="L11" s="593"/>
      <c r="M11" s="594"/>
    </row>
    <row r="12" spans="1:13" x14ac:dyDescent="0.35">
      <c r="A12" s="579">
        <v>43162</v>
      </c>
      <c r="B12" s="580"/>
      <c r="C12" s="581"/>
      <c r="D12" s="582" t="s">
        <v>638</v>
      </c>
      <c r="E12" s="524"/>
      <c r="F12" s="524"/>
      <c r="G12" s="524"/>
      <c r="H12" s="524"/>
      <c r="I12" s="559"/>
      <c r="J12" s="592"/>
      <c r="K12" s="593"/>
      <c r="L12" s="593"/>
      <c r="M12" s="594"/>
    </row>
    <row r="13" spans="1:13" x14ac:dyDescent="0.35">
      <c r="A13" s="583" t="str">
        <f>VLOOKUP(CONCATENATE("1.3",$L$5),masterdata!$D:$E,2,FALSE)</f>
        <v>1.3 Last update / Letztes Update:</v>
      </c>
      <c r="B13" s="512"/>
      <c r="C13" s="584"/>
      <c r="D13" s="585" t="str">
        <f>VLOOKUP(CONCATENATE("2.3",$L$5),masterdata!$D:$E,2,FALSE)</f>
        <v>2.3 Supplier part number / Lieferanten Teil number:</v>
      </c>
      <c r="E13" s="586"/>
      <c r="F13" s="586"/>
      <c r="G13" s="586"/>
      <c r="H13" s="586"/>
      <c r="I13" s="587"/>
      <c r="J13" s="592"/>
      <c r="K13" s="593"/>
      <c r="L13" s="593"/>
      <c r="M13" s="594"/>
    </row>
    <row r="14" spans="1:13" x14ac:dyDescent="0.35">
      <c r="A14" s="579">
        <v>43162</v>
      </c>
      <c r="B14" s="580"/>
      <c r="C14" s="581"/>
      <c r="D14" s="588">
        <v>42000819738</v>
      </c>
      <c r="E14" s="545"/>
      <c r="F14" s="545"/>
      <c r="G14" s="545"/>
      <c r="H14" s="545"/>
      <c r="I14" s="546"/>
      <c r="J14" s="592"/>
      <c r="K14" s="593"/>
      <c r="L14" s="593"/>
      <c r="M14" s="594"/>
    </row>
    <row r="15" spans="1:13" x14ac:dyDescent="0.35">
      <c r="A15" s="596" t="str">
        <f>VLOOKUP(CONCATENATE("1.4",$L$5),masterdata!$D:$E,2,FALSE)</f>
        <v>1.4 Application date / Einsatzdatum:</v>
      </c>
      <c r="B15" s="597"/>
      <c r="C15" s="598"/>
      <c r="D15" s="599" t="str">
        <f>VLOOKUP(CONCATENATE("2.4",$L$5),masterdata!$D:$E,2,FALSE)</f>
        <v>2.4 Dimensions Length x Width x Height / Maße Länge x Breite x Höhe:</v>
      </c>
      <c r="E15" s="600"/>
      <c r="F15" s="600"/>
      <c r="G15" s="600"/>
      <c r="H15" s="600"/>
      <c r="I15" s="601"/>
      <c r="J15" s="602" t="str">
        <f>VLOOKUP(CONCATENATE("2.6",$L$5),masterdata!$D:$E,2,FALSE)</f>
        <v>2.6 Weight of the part / Nettogewicht:</v>
      </c>
      <c r="K15" s="603"/>
      <c r="L15" s="603"/>
      <c r="M15" s="537"/>
    </row>
    <row r="16" spans="1:13" ht="15" thickBot="1" x14ac:dyDescent="0.4">
      <c r="A16" s="571">
        <v>43162</v>
      </c>
      <c r="B16" s="572"/>
      <c r="C16" s="573"/>
      <c r="D16" s="15">
        <v>35</v>
      </c>
      <c r="E16" s="70">
        <v>21</v>
      </c>
      <c r="F16" s="16">
        <v>38</v>
      </c>
      <c r="G16" s="34" t="str">
        <f>L7</f>
        <v>mm</v>
      </c>
      <c r="H16" s="574"/>
      <c r="I16" s="575"/>
      <c r="J16" s="55">
        <v>3.7999999999999999E-2</v>
      </c>
      <c r="K16" s="576" t="str">
        <f>L6</f>
        <v>kg</v>
      </c>
      <c r="L16" s="577"/>
      <c r="M16" s="578"/>
    </row>
    <row r="17" spans="1:13" ht="7.5" customHeight="1" thickBot="1" x14ac:dyDescent="0.4">
      <c r="A17" s="51"/>
      <c r="B17" s="52"/>
      <c r="C17" s="52"/>
      <c r="D17" s="53"/>
      <c r="E17" s="53"/>
      <c r="F17" s="53"/>
      <c r="G17" s="53"/>
      <c r="H17" s="53"/>
      <c r="I17" s="53"/>
      <c r="J17" s="53"/>
      <c r="K17" s="53"/>
      <c r="L17" s="52"/>
      <c r="M17" s="14"/>
    </row>
    <row r="18" spans="1:13" ht="15.5" x14ac:dyDescent="0.35">
      <c r="A18" s="549" t="str">
        <f>VLOOKUP(CONCATENATE("3.",$L$5),masterdata!$D:$E,2,FALSE)</f>
        <v>3. Customer / Kunde</v>
      </c>
      <c r="B18" s="550"/>
      <c r="C18" s="551"/>
      <c r="D18" s="554" t="str">
        <f>VLOOKUP(CONCATENATE("3.1",$L$5),masterdata!$D:$E,2,FALSE)</f>
        <v>3.1 Customer name / Kunden-Name:</v>
      </c>
      <c r="E18" s="555"/>
      <c r="F18" s="555"/>
      <c r="G18" s="555"/>
      <c r="H18" s="555"/>
      <c r="I18" s="567"/>
      <c r="J18" s="554" t="str">
        <f>VLOOKUP(CONCATENATE("3.6",$L$5),masterdata!$D:$E,2,FALSE)</f>
        <v>3.6 E-mail address / E-Mail-Adresse:</v>
      </c>
      <c r="K18" s="555"/>
      <c r="L18" s="555"/>
      <c r="M18" s="537"/>
    </row>
    <row r="19" spans="1:13" x14ac:dyDescent="0.35">
      <c r="A19" s="556"/>
      <c r="B19" s="557"/>
      <c r="C19" s="558"/>
      <c r="D19" s="523" t="s">
        <v>639</v>
      </c>
      <c r="E19" s="524"/>
      <c r="F19" s="524"/>
      <c r="G19" s="524"/>
      <c r="H19" s="524"/>
      <c r="I19" s="559"/>
      <c r="J19" s="568" t="s">
        <v>718</v>
      </c>
      <c r="K19" s="569"/>
      <c r="L19" s="570"/>
      <c r="M19" s="423"/>
    </row>
    <row r="20" spans="1:13" x14ac:dyDescent="0.35">
      <c r="A20" s="541"/>
      <c r="B20" s="542"/>
      <c r="C20" s="543"/>
      <c r="D20" s="529" t="str">
        <f>VLOOKUP(CONCATENATE("3.2",$L$5),masterdata!$D:$E,2,FALSE)</f>
        <v>3.2  Customer number / Kunden-Nummer:</v>
      </c>
      <c r="E20" s="530"/>
      <c r="F20" s="530"/>
      <c r="G20" s="530"/>
      <c r="H20" s="530"/>
      <c r="I20" s="530"/>
      <c r="J20" s="535" t="str">
        <f>VLOOKUP(CONCATENATE("3.7",$L$5),masterdata!$D:$E,2,FALSE)</f>
        <v>3.7 Fax number / Fax-Nummer:</v>
      </c>
      <c r="K20" s="536"/>
      <c r="L20" s="536"/>
      <c r="M20" s="537"/>
    </row>
    <row r="21" spans="1:13" x14ac:dyDescent="0.35">
      <c r="A21" s="532" t="s">
        <v>7</v>
      </c>
      <c r="B21" s="533"/>
      <c r="C21" s="534"/>
      <c r="D21" s="544">
        <v>42715</v>
      </c>
      <c r="E21" s="545"/>
      <c r="F21" s="545"/>
      <c r="G21" s="545"/>
      <c r="H21" s="545"/>
      <c r="I21" s="545"/>
      <c r="J21" s="564" t="s">
        <v>642</v>
      </c>
      <c r="K21" s="565"/>
      <c r="L21" s="566"/>
      <c r="M21" s="423"/>
    </row>
    <row r="22" spans="1:13" x14ac:dyDescent="0.35">
      <c r="A22" s="532"/>
      <c r="B22" s="533"/>
      <c r="C22" s="534"/>
      <c r="D22" s="72" t="str">
        <f>VLOOKUP(CONCATENATE("3.3",$L$5),masterdata!$D:$E,2,FALSE)</f>
        <v>3.3 Plant code / Betriebs-Code:</v>
      </c>
      <c r="E22" s="73"/>
      <c r="F22" s="536"/>
      <c r="G22" s="498"/>
      <c r="H22" s="498"/>
      <c r="I22" s="499"/>
      <c r="J22" s="535" t="s">
        <v>177</v>
      </c>
      <c r="K22" s="536"/>
      <c r="L22" s="536"/>
      <c r="M22" s="537"/>
    </row>
    <row r="23" spans="1:13" x14ac:dyDescent="0.35">
      <c r="A23" s="515"/>
      <c r="B23" s="516"/>
      <c r="C23" s="517"/>
      <c r="D23" s="74" t="s">
        <v>722</v>
      </c>
      <c r="E23" s="545"/>
      <c r="F23" s="545"/>
      <c r="G23" s="545"/>
      <c r="H23" s="545"/>
      <c r="I23" s="546"/>
      <c r="J23" s="536"/>
      <c r="K23" s="536"/>
      <c r="L23" s="536"/>
      <c r="M23" s="537"/>
    </row>
    <row r="24" spans="1:13" x14ac:dyDescent="0.35">
      <c r="A24" s="515"/>
      <c r="B24" s="516"/>
      <c r="C24" s="517"/>
      <c r="D24" s="518" t="str">
        <f>VLOOKUP(CONCATENATE("3.4",$L$5),masterdata!$D:$E,2,FALSE)</f>
        <v>3.4 Contact person / Kontakt-Person:</v>
      </c>
      <c r="E24" s="477"/>
      <c r="F24" s="477"/>
      <c r="G24" s="477"/>
      <c r="H24" s="483"/>
      <c r="I24" s="563"/>
      <c r="J24" s="527" t="e">
        <f>IF(D23="","",VLOOKUP(D23,masterdata!$O$3:$S$10,2,FALSE))</f>
        <v>#N/A</v>
      </c>
      <c r="K24" s="547"/>
      <c r="L24" s="547"/>
      <c r="M24" s="423"/>
    </row>
    <row r="25" spans="1:13" x14ac:dyDescent="0.35">
      <c r="A25" s="17" t="s">
        <v>657</v>
      </c>
      <c r="B25" s="5"/>
      <c r="C25" s="18" t="s">
        <v>656</v>
      </c>
      <c r="D25" s="523" t="s">
        <v>717</v>
      </c>
      <c r="E25" s="524"/>
      <c r="F25" s="524"/>
      <c r="G25" s="524"/>
      <c r="H25" s="525"/>
      <c r="I25" s="526"/>
      <c r="J25" s="527" t="e">
        <f>IF(D23="","",VLOOKUP(D23,masterdata!$O$3:$S$10,3,FALSE))</f>
        <v>#N/A</v>
      </c>
      <c r="K25" s="528"/>
      <c r="L25" s="528"/>
      <c r="M25" s="423"/>
    </row>
    <row r="26" spans="1:13" x14ac:dyDescent="0.35">
      <c r="A26" s="6" t="s">
        <v>10</v>
      </c>
      <c r="B26" s="7"/>
      <c r="C26" s="8" t="s">
        <v>11</v>
      </c>
      <c r="D26" s="529" t="str">
        <f>VLOOKUP(CONCATENATE("3.5",$L$5),masterdata!$D:$E,2,FALSE)</f>
        <v>3.5 Telephone number / Telefon-Nummer:</v>
      </c>
      <c r="E26" s="530"/>
      <c r="F26" s="530"/>
      <c r="G26" s="530"/>
      <c r="H26" s="514"/>
      <c r="I26" s="531"/>
      <c r="J26" s="527" t="e">
        <f>IF(D23="","",VLOOKUP(D23,masterdata!$O$3:$S$10,4,FALSE))</f>
        <v>#N/A</v>
      </c>
      <c r="K26" s="547"/>
      <c r="L26" s="547"/>
      <c r="M26" s="423"/>
    </row>
    <row r="27" spans="1:13" ht="15" thickBot="1" x14ac:dyDescent="0.4">
      <c r="A27" s="2"/>
      <c r="B27" s="3"/>
      <c r="C27" s="9"/>
      <c r="D27" s="500" t="s">
        <v>641</v>
      </c>
      <c r="E27" s="501"/>
      <c r="F27" s="501"/>
      <c r="G27" s="501"/>
      <c r="H27" s="502"/>
      <c r="I27" s="503"/>
      <c r="J27" s="504" t="e">
        <f>IF(D23="","",VLOOKUP(D23,masterdata!$O$3:$S$10,5,FALSE))</f>
        <v>#N/A</v>
      </c>
      <c r="K27" s="548"/>
      <c r="L27" s="548"/>
      <c r="M27" s="426"/>
    </row>
    <row r="28" spans="1:13" ht="7.5" customHeight="1" thickBot="1" x14ac:dyDescent="0.4">
      <c r="A28" s="27"/>
      <c r="B28" s="12"/>
      <c r="C28" s="12"/>
      <c r="D28" s="12"/>
      <c r="E28" s="12"/>
      <c r="F28" s="12"/>
      <c r="G28" s="12"/>
      <c r="H28" s="12"/>
      <c r="I28" s="12"/>
      <c r="J28" s="12"/>
      <c r="K28" s="12"/>
      <c r="L28" s="12"/>
      <c r="M28" s="14"/>
    </row>
    <row r="29" spans="1:13" ht="15.5" x14ac:dyDescent="0.35">
      <c r="A29" s="549" t="str">
        <f>VLOOKUP(CONCATENATE("4.",$L$5),masterdata!$D:$E,2,FALSE)</f>
        <v>4. Supplier / Lieferant</v>
      </c>
      <c r="B29" s="550"/>
      <c r="C29" s="551"/>
      <c r="D29" s="552" t="str">
        <f>VLOOKUP(CONCATENATE("4.1",$L$5),masterdata!$D:$E,2,FALSE)</f>
        <v>4.1 Supplier name / Lieferanten-Name:</v>
      </c>
      <c r="E29" s="454"/>
      <c r="F29" s="454"/>
      <c r="G29" s="454"/>
      <c r="H29" s="454"/>
      <c r="I29" s="553"/>
      <c r="J29" s="554" t="str">
        <f>VLOOKUP(CONCATENATE("4.6",$L$5),masterdata!$D:$E,2,FALSE)</f>
        <v>4.6 E-mail address / E-Mail-Adresse:</v>
      </c>
      <c r="K29" s="555"/>
      <c r="L29" s="555"/>
      <c r="M29" s="537"/>
    </row>
    <row r="30" spans="1:13" x14ac:dyDescent="0.35">
      <c r="A30" s="556"/>
      <c r="B30" s="557"/>
      <c r="C30" s="558"/>
      <c r="D30" s="523" t="s">
        <v>648</v>
      </c>
      <c r="E30" s="524"/>
      <c r="F30" s="524"/>
      <c r="G30" s="524"/>
      <c r="H30" s="524"/>
      <c r="I30" s="559"/>
      <c r="J30" s="560" t="s">
        <v>647</v>
      </c>
      <c r="K30" s="561"/>
      <c r="L30" s="562"/>
      <c r="M30" s="423"/>
    </row>
    <row r="31" spans="1:13" x14ac:dyDescent="0.35">
      <c r="A31" s="541"/>
      <c r="B31" s="542"/>
      <c r="C31" s="543"/>
      <c r="D31" s="518" t="str">
        <f>VLOOKUP(CONCATENATE("4.2",$L$5),masterdata!$D:$E,2,FALSE)</f>
        <v>4.2  Supplier number / Lieferanten-Nummer:</v>
      </c>
      <c r="E31" s="512"/>
      <c r="F31" s="512"/>
      <c r="G31" s="512"/>
      <c r="H31" s="512"/>
      <c r="I31" s="513"/>
      <c r="J31" s="535" t="str">
        <f>VLOOKUP(CONCATENATE("4.7",$L$5),masterdata!$D:$E,2,FALSE)</f>
        <v>4.7 Fax number / Fax-Nummer:</v>
      </c>
      <c r="K31" s="536"/>
      <c r="L31" s="536"/>
      <c r="M31" s="537"/>
    </row>
    <row r="32" spans="1:13" x14ac:dyDescent="0.35">
      <c r="A32" s="532" t="s">
        <v>7</v>
      </c>
      <c r="B32" s="533"/>
      <c r="C32" s="534"/>
      <c r="D32" s="544">
        <v>4128</v>
      </c>
      <c r="E32" s="545"/>
      <c r="F32" s="545"/>
      <c r="G32" s="545"/>
      <c r="H32" s="545"/>
      <c r="I32" s="546"/>
      <c r="J32" s="527" t="s">
        <v>643</v>
      </c>
      <c r="K32" s="547"/>
      <c r="L32" s="547"/>
      <c r="M32" s="423"/>
    </row>
    <row r="33" spans="1:15" x14ac:dyDescent="0.35">
      <c r="A33" s="532"/>
      <c r="B33" s="533"/>
      <c r="C33" s="534"/>
      <c r="D33" s="518" t="str">
        <f>VLOOKUP(CONCATENATE("4.3",$L$5),masterdata!$D:$E,2,FALSE)</f>
        <v>4.3 Plant code / Betriebs-Code:</v>
      </c>
      <c r="E33" s="512"/>
      <c r="F33" s="512"/>
      <c r="G33" s="512"/>
      <c r="H33" s="512"/>
      <c r="I33" s="513"/>
      <c r="J33" s="535" t="s">
        <v>178</v>
      </c>
      <c r="K33" s="536"/>
      <c r="L33" s="536"/>
      <c r="M33" s="537"/>
    </row>
    <row r="34" spans="1:15" x14ac:dyDescent="0.35">
      <c r="A34" s="515"/>
      <c r="B34" s="516"/>
      <c r="C34" s="517"/>
      <c r="D34" s="538" t="s">
        <v>644</v>
      </c>
      <c r="E34" s="539"/>
      <c r="F34" s="539"/>
      <c r="G34" s="539"/>
      <c r="H34" s="539"/>
      <c r="I34" s="540"/>
      <c r="J34" s="535" t="str">
        <f>IF($L$5&lt;&gt;"EN",VLOOKUP(CONCATENATE("4.8",$L$5),masterdata!$D:$E,2,FALSE)&amp;"","")</f>
        <v xml:space="preserve">       Herstelleradresse:</v>
      </c>
      <c r="K34" s="536"/>
      <c r="L34" s="536"/>
      <c r="M34" s="537"/>
    </row>
    <row r="35" spans="1:15" x14ac:dyDescent="0.35">
      <c r="A35" s="515"/>
      <c r="B35" s="516"/>
      <c r="C35" s="517"/>
      <c r="D35" s="518" t="str">
        <f>VLOOKUP(CONCATENATE("4.4",$L$5),masterdata!$D:$E,2,FALSE)</f>
        <v>4.4 Contact person / Kontakt-Person:</v>
      </c>
      <c r="E35" s="512"/>
      <c r="F35" s="512"/>
      <c r="G35" s="512"/>
      <c r="H35" s="519"/>
      <c r="I35" s="520"/>
      <c r="J35" s="521" t="s">
        <v>648</v>
      </c>
      <c r="K35" s="522"/>
      <c r="L35" s="522"/>
      <c r="M35" s="423"/>
    </row>
    <row r="36" spans="1:15" x14ac:dyDescent="0.35">
      <c r="A36" s="17" t="s">
        <v>657</v>
      </c>
      <c r="B36" s="5"/>
      <c r="C36" s="18" t="s">
        <v>656</v>
      </c>
      <c r="D36" s="523" t="s">
        <v>717</v>
      </c>
      <c r="E36" s="524"/>
      <c r="F36" s="524"/>
      <c r="G36" s="524"/>
      <c r="H36" s="525"/>
      <c r="I36" s="526"/>
      <c r="J36" s="527"/>
      <c r="K36" s="528"/>
      <c r="L36" s="528"/>
      <c r="M36" s="423"/>
    </row>
    <row r="37" spans="1:15" x14ac:dyDescent="0.35">
      <c r="A37" s="6" t="s">
        <v>10</v>
      </c>
      <c r="B37" s="7"/>
      <c r="C37" s="8" t="s">
        <v>11</v>
      </c>
      <c r="D37" s="529" t="str">
        <f>VLOOKUP(CONCATENATE("4.5",$L$5),masterdata!$D:$E,2,FALSE)</f>
        <v>4.5 Telephone number / Telefon-Nummer:</v>
      </c>
      <c r="E37" s="530"/>
      <c r="F37" s="530"/>
      <c r="G37" s="530"/>
      <c r="H37" s="514"/>
      <c r="I37" s="531"/>
      <c r="J37" s="527" t="s">
        <v>645</v>
      </c>
      <c r="K37" s="528"/>
      <c r="L37" s="528"/>
      <c r="M37" s="423"/>
    </row>
    <row r="38" spans="1:15" ht="15" thickBot="1" x14ac:dyDescent="0.4">
      <c r="A38" s="2"/>
      <c r="B38" s="3"/>
      <c r="C38" s="9"/>
      <c r="D38" s="500" t="s">
        <v>650</v>
      </c>
      <c r="E38" s="501"/>
      <c r="F38" s="501"/>
      <c r="G38" s="501"/>
      <c r="H38" s="502"/>
      <c r="I38" s="503"/>
      <c r="J38" s="504" t="s">
        <v>646</v>
      </c>
      <c r="K38" s="425"/>
      <c r="L38" s="425"/>
      <c r="M38" s="426"/>
    </row>
    <row r="39" spans="1:15" s="10" customFormat="1" ht="7.5" customHeight="1" thickBot="1" x14ac:dyDescent="0.4">
      <c r="A39" s="27"/>
      <c r="B39" s="12"/>
      <c r="C39" s="12"/>
      <c r="D39" s="42"/>
      <c r="E39" s="12"/>
      <c r="F39" s="12"/>
      <c r="G39" s="12"/>
      <c r="H39" s="12"/>
      <c r="I39" s="42"/>
      <c r="J39" s="12"/>
      <c r="K39" s="14"/>
      <c r="L39" s="12"/>
      <c r="M39" s="54"/>
    </row>
    <row r="40" spans="1:15" ht="15" x14ac:dyDescent="0.35">
      <c r="A40" s="505" t="str">
        <f>VLOOKUP(CONCATENATE("5.",$L$5),masterdata!$D:$E,2,FALSE)</f>
        <v>5. Inner Packaging Unit (PU) / Innenverpackung (VE)</v>
      </c>
      <c r="B40" s="506"/>
      <c r="C40" s="506"/>
      <c r="D40" s="507"/>
      <c r="E40" s="508" t="str">
        <f>VLOOKUP(CONCATENATE("5.1",$L$5),masterdata!$D:$E,2,FALSE)</f>
        <v>5.1 Parts quantity per (PU) in pcs / Teile Menge pro (VE) in Stück:</v>
      </c>
      <c r="F40" s="367"/>
      <c r="G40" s="367"/>
      <c r="H40" s="367"/>
      <c r="I40" s="367"/>
      <c r="J40" s="367"/>
      <c r="K40" s="367"/>
      <c r="L40" s="509">
        <v>350</v>
      </c>
      <c r="M40" s="510"/>
      <c r="O40" s="1" t="s">
        <v>179</v>
      </c>
    </row>
    <row r="41" spans="1:15" ht="15" customHeight="1" x14ac:dyDescent="0.35">
      <c r="A41" s="511" t="s">
        <v>31</v>
      </c>
      <c r="B41" s="512"/>
      <c r="C41" s="513"/>
      <c r="D41" s="481" t="s">
        <v>341</v>
      </c>
      <c r="E41" s="514"/>
      <c r="F41" s="514"/>
      <c r="G41" s="73" t="str">
        <f>L7</f>
        <v>mm</v>
      </c>
      <c r="H41" s="35" t="s">
        <v>36</v>
      </c>
      <c r="I41" s="479" t="s">
        <v>189</v>
      </c>
      <c r="J41" s="480"/>
      <c r="K41" s="36" t="s">
        <v>38</v>
      </c>
      <c r="L41" s="481" t="str">
        <f>"5.7 Total PU weight ["&amp;$L$6&amp;"]"</f>
        <v>5.7 Total PU weight [kg]</v>
      </c>
      <c r="M41" s="482"/>
    </row>
    <row r="42" spans="1:15" ht="15" customHeight="1" x14ac:dyDescent="0.35">
      <c r="A42" s="494" t="str">
        <f>IF($L$5&lt;&gt;"EN",VLOOKUP(CONCATENATE("5.2",$L$5),masterdata!$D:$E,2,FALSE)&amp;"","")</f>
        <v xml:space="preserve">    Verpackung BOGE - Nummer / Beschreibung</v>
      </c>
      <c r="B42" s="495"/>
      <c r="C42" s="496"/>
      <c r="D42" s="497" t="str">
        <f>IF($L$5&lt;&gt;"EN",VLOOKUP(CONCATENATE("5.3",$L$5),masterdata!$D:$E,2,FALSE)&amp;"","")</f>
        <v xml:space="preserve">                  Maße    Länge x      Breite x      Höhe:</v>
      </c>
      <c r="E42" s="498"/>
      <c r="F42" s="498"/>
      <c r="G42" s="46"/>
      <c r="H42" s="47" t="str">
        <f>IF($L$5&lt;&gt;"EN",VLOOKUP(CONCATENATE("5.4",$L$5),masterdata!$D:$E,2,FALSE)&amp;"","")</f>
        <v>Nettogewicht/ Stück</v>
      </c>
      <c r="I42" s="497" t="str">
        <f>IF($L$5&lt;&gt;"EN",VLOOKUP(CONCATENATE("5.5",$L$5),masterdata!$D:$E,2,FALSE)&amp;"","")</f>
        <v xml:space="preserve"> Mehrweg       /   Erweiterbar</v>
      </c>
      <c r="J42" s="499"/>
      <c r="K42" s="37" t="str">
        <f>IF($L$5&lt;&gt;"EN",VLOOKUP(CONCATENATE("5.6",$L$5),masterdata!$D:$E,2,FALSE)&amp;"","")</f>
        <v xml:space="preserve">      Stück (VE)</v>
      </c>
      <c r="L42" s="485" t="str">
        <f>IF($L$5&lt;&gt;"EN",VLOOKUP(CONCATENATE("5.7",$L$5),masterdata!$D:$E,2,FALSE)&amp;$L$6&amp;"]","")</f>
        <v xml:space="preserve"> Summe VE Gewicht [kg]</v>
      </c>
      <c r="M42" s="486"/>
      <c r="N42" s="4"/>
    </row>
    <row r="43" spans="1:15" x14ac:dyDescent="0.35">
      <c r="A43" s="459" t="s">
        <v>229</v>
      </c>
      <c r="B43" s="459"/>
      <c r="C43" s="459"/>
      <c r="D43" s="66">
        <f>IF(A43="","",VLOOKUP(A43,masterdata!$G$3:$L$37,2,FALSE))</f>
        <v>300</v>
      </c>
      <c r="E43" s="66">
        <f>IF(A43="","",VLOOKUP(A43,masterdata!$G$3:$L$37,3,FALSE))</f>
        <v>200</v>
      </c>
      <c r="F43" s="460">
        <f>IF(A43="","",VLOOKUP(A43,masterdata!$G$3:$L$37,4,FALSE))</f>
        <v>147</v>
      </c>
      <c r="G43" s="461"/>
      <c r="H43" s="60">
        <f>IF(A43="","",VLOOKUP(A43,masterdata!$G$3:$L$37,5,FALSE))</f>
        <v>0.6</v>
      </c>
      <c r="I43" s="48" t="str">
        <f>IF(A43="","",VLOOKUP(A43,masterdata!$G$3:$L$37,6,FALSE))</f>
        <v>x</v>
      </c>
      <c r="J43" s="48"/>
      <c r="K43" s="49">
        <v>48</v>
      </c>
      <c r="L43" s="75">
        <f t="shared" ref="L43:L49" si="0">K43*H43</f>
        <v>28.799999999999997</v>
      </c>
      <c r="M43" s="38" t="str">
        <f>L6</f>
        <v>kg</v>
      </c>
    </row>
    <row r="44" spans="1:15" x14ac:dyDescent="0.35">
      <c r="A44" s="459" t="s">
        <v>231</v>
      </c>
      <c r="B44" s="459"/>
      <c r="C44" s="459"/>
      <c r="D44" s="66">
        <f>IF(A44="","",VLOOKUP(A44,masterdata!$G$3:$L$37,2,FALSE))</f>
        <v>0</v>
      </c>
      <c r="E44" s="66">
        <f>IF(A44="","",VLOOKUP(A44,masterdata!$G$3:$L$37,3,FALSE))</f>
        <v>0</v>
      </c>
      <c r="F44" s="460">
        <f>IF(A44="","",VLOOKUP(A44,masterdata!$G$3:$L$37,4,FALSE))</f>
        <v>0</v>
      </c>
      <c r="G44" s="461"/>
      <c r="H44" s="60">
        <f>IF(A44="","",VLOOKUP(A44,masterdata!$G$3:$L$37,5,FALSE))</f>
        <v>0</v>
      </c>
      <c r="I44" s="48" t="str">
        <f>IF(A44="","",VLOOKUP(A44,masterdata!$G$3:$L$37,6,FALSE))</f>
        <v>-</v>
      </c>
      <c r="J44" s="48"/>
      <c r="K44" s="49"/>
      <c r="L44" s="76">
        <f t="shared" si="0"/>
        <v>0</v>
      </c>
      <c r="M44" s="39" t="str">
        <f>L6</f>
        <v>kg</v>
      </c>
    </row>
    <row r="45" spans="1:15" x14ac:dyDescent="0.35">
      <c r="A45" s="459" t="s">
        <v>231</v>
      </c>
      <c r="B45" s="459"/>
      <c r="C45" s="459"/>
      <c r="D45" s="66">
        <f>IF(A45="","",VLOOKUP(A45,masterdata!$G$3:$L$37,2,FALSE))</f>
        <v>0</v>
      </c>
      <c r="E45" s="66">
        <f>IF(A45="","",VLOOKUP(A45,masterdata!$G$3:$L$37,3,FALSE))</f>
        <v>0</v>
      </c>
      <c r="F45" s="460">
        <f>IF(A45="","",VLOOKUP(A45,masterdata!$G$3:$L$37,4,FALSE))</f>
        <v>0</v>
      </c>
      <c r="G45" s="461"/>
      <c r="H45" s="60">
        <f>IF(A45="","",VLOOKUP(A45,masterdata!$G$3:$L$37,5,FALSE))</f>
        <v>0</v>
      </c>
      <c r="I45" s="48" t="str">
        <f>IF(A45="","",VLOOKUP(A45,masterdata!$G$3:$L$37,6,FALSE))</f>
        <v>-</v>
      </c>
      <c r="J45" s="48"/>
      <c r="K45" s="49"/>
      <c r="L45" s="76">
        <f t="shared" si="0"/>
        <v>0</v>
      </c>
      <c r="M45" s="39" t="str">
        <f>L6</f>
        <v>kg</v>
      </c>
    </row>
    <row r="46" spans="1:15" x14ac:dyDescent="0.35">
      <c r="A46" s="462" t="s">
        <v>649</v>
      </c>
      <c r="B46" s="463"/>
      <c r="C46" s="464"/>
      <c r="D46" s="71">
        <v>400</v>
      </c>
      <c r="E46" s="71">
        <v>300</v>
      </c>
      <c r="F46" s="465">
        <v>200</v>
      </c>
      <c r="G46" s="493"/>
      <c r="H46" s="58">
        <v>0.02</v>
      </c>
      <c r="I46" s="22"/>
      <c r="J46" s="22" t="s">
        <v>26</v>
      </c>
      <c r="K46" s="22">
        <v>48</v>
      </c>
      <c r="L46" s="77">
        <f t="shared" si="0"/>
        <v>0.96</v>
      </c>
      <c r="M46" s="39" t="str">
        <f>L6</f>
        <v>kg</v>
      </c>
    </row>
    <row r="47" spans="1:15" x14ac:dyDescent="0.35">
      <c r="A47" s="467" t="s">
        <v>651</v>
      </c>
      <c r="B47" s="468"/>
      <c r="C47" s="469"/>
      <c r="D47" s="68">
        <v>210</v>
      </c>
      <c r="E47" s="68">
        <v>75</v>
      </c>
      <c r="F47" s="445">
        <v>1</v>
      </c>
      <c r="G47" s="470"/>
      <c r="H47" s="59">
        <v>0.01</v>
      </c>
      <c r="I47" s="20"/>
      <c r="J47" s="20" t="s">
        <v>26</v>
      </c>
      <c r="K47" s="20">
        <v>48</v>
      </c>
      <c r="L47" s="77">
        <f t="shared" si="0"/>
        <v>0.48</v>
      </c>
      <c r="M47" s="39" t="str">
        <f>L6</f>
        <v>kg</v>
      </c>
    </row>
    <row r="48" spans="1:15" ht="15" x14ac:dyDescent="0.35">
      <c r="A48" s="442"/>
      <c r="B48" s="443"/>
      <c r="C48" s="444"/>
      <c r="D48" s="68"/>
      <c r="E48" s="68"/>
      <c r="F48" s="445"/>
      <c r="G48" s="487"/>
      <c r="H48" s="19"/>
      <c r="I48" s="20"/>
      <c r="J48" s="20"/>
      <c r="K48" s="20"/>
      <c r="L48" s="77">
        <f t="shared" si="0"/>
        <v>0</v>
      </c>
      <c r="M48" s="39" t="str">
        <f>L6</f>
        <v>kg</v>
      </c>
    </row>
    <row r="49" spans="1:13" ht="15" thickBot="1" x14ac:dyDescent="0.4">
      <c r="A49" s="488"/>
      <c r="B49" s="489"/>
      <c r="C49" s="490"/>
      <c r="D49" s="70"/>
      <c r="E49" s="70"/>
      <c r="F49" s="491"/>
      <c r="G49" s="492"/>
      <c r="H49" s="21"/>
      <c r="I49" s="21"/>
      <c r="J49" s="21"/>
      <c r="K49" s="56"/>
      <c r="L49" s="78">
        <f t="shared" si="0"/>
        <v>0</v>
      </c>
      <c r="M49" s="40" t="str">
        <f>L6</f>
        <v>kg</v>
      </c>
    </row>
    <row r="50" spans="1:13" s="10" customFormat="1" ht="7.5" customHeight="1" thickBot="1" x14ac:dyDescent="0.4">
      <c r="A50" s="41"/>
      <c r="B50" s="42"/>
      <c r="C50" s="42"/>
      <c r="D50" s="42"/>
      <c r="E50" s="42"/>
      <c r="F50" s="42"/>
      <c r="G50" s="42"/>
      <c r="H50" s="12"/>
      <c r="I50" s="42"/>
      <c r="J50" s="12"/>
      <c r="K50" s="42"/>
      <c r="L50" s="12"/>
      <c r="M50" s="43"/>
    </row>
    <row r="51" spans="1:13" ht="15.5" x14ac:dyDescent="0.35">
      <c r="A51" s="472" t="str">
        <f>VLOOKUP(CONCATENATE("6.",$L$5),masterdata!$D:$E,2,FALSE)</f>
        <v>6. Outside Handling Unit (HU) / Außenverpackung Ladeeinheit (LE)</v>
      </c>
      <c r="B51" s="473"/>
      <c r="C51" s="473"/>
      <c r="D51" s="473" t="s">
        <v>34</v>
      </c>
      <c r="E51" s="473"/>
      <c r="F51" s="473"/>
      <c r="G51" s="474"/>
      <c r="H51" s="475" t="str">
        <f>VLOOKUP(CONCATENATE("6.1",$L$5),masterdata!$D:$E,2,FALSE)</f>
        <v>6.1 Parts quantity per (HU) in pcs / Teile Menge pro (LE) in Stück:</v>
      </c>
      <c r="I51" s="367"/>
      <c r="J51" s="367"/>
      <c r="K51" s="367"/>
      <c r="L51" s="367"/>
      <c r="M51" s="57">
        <v>28000</v>
      </c>
    </row>
    <row r="52" spans="1:13" ht="15" customHeight="1" x14ac:dyDescent="0.35">
      <c r="A52" s="476" t="s">
        <v>202</v>
      </c>
      <c r="B52" s="477"/>
      <c r="C52" s="478"/>
      <c r="D52" s="44" t="s">
        <v>343</v>
      </c>
      <c r="E52" s="44"/>
      <c r="F52" s="44"/>
      <c r="G52" s="67" t="str">
        <f>L7</f>
        <v>mm</v>
      </c>
      <c r="H52" s="36" t="s">
        <v>35</v>
      </c>
      <c r="I52" s="479" t="s">
        <v>206</v>
      </c>
      <c r="J52" s="480"/>
      <c r="K52" s="36" t="s">
        <v>21</v>
      </c>
      <c r="L52" s="481" t="str">
        <f>"6.7 Total HU weight ["&amp;$L$6&amp;"]"</f>
        <v>6.7 Total HU weight [kg]</v>
      </c>
      <c r="M52" s="482"/>
    </row>
    <row r="53" spans="1:13" ht="15" customHeight="1" x14ac:dyDescent="0.35">
      <c r="A53" s="476" t="str">
        <f>IF($L$5&lt;&gt;"EN",VLOOKUP(CONCATENATE("6.2",$L$5),masterdata!$D:$E,2,FALSE)&amp;"","")</f>
        <v>packaging/ Verpackung</v>
      </c>
      <c r="B53" s="483"/>
      <c r="C53" s="483"/>
      <c r="D53" s="44" t="str">
        <f>IF($L$5&lt;&gt;"EN",VLOOKUP(CONCATENATE("5.3",$L$5),masterdata!$D:$E,2,FALSE)&amp;"","")</f>
        <v xml:space="preserve">                  Maße    Länge x      Breite x      Höhe:</v>
      </c>
      <c r="E53" s="67"/>
      <c r="F53" s="67"/>
      <c r="G53" s="67"/>
      <c r="H53" s="36" t="str">
        <f>IF($L$5&lt;&gt;"EN",VLOOKUP(CONCATENATE("5.4",$L$5),masterdata!$D:$E,2,FALSE)&amp;"","")</f>
        <v>Nettogewicht/ Stück</v>
      </c>
      <c r="I53" s="479" t="str">
        <f>IF($L$5&lt;&gt;"EN",VLOOKUP(CONCATENATE("5.5",$L$5),masterdata!$D:$E,2,FALSE)&amp;"","")</f>
        <v xml:space="preserve"> Mehrweg       /   Erweiterbar</v>
      </c>
      <c r="J53" s="484"/>
      <c r="K53" s="37" t="str">
        <f>IF($L$5&lt;&gt;"EN",VLOOKUP(CONCATENATE("5.6",$L$5),masterdata!$D:$E,2,FALSE)&amp;"","")</f>
        <v xml:space="preserve">      Stück (VE)</v>
      </c>
      <c r="L53" s="485" t="str">
        <f>IF($L$5&lt;&gt;"EN",VLOOKUP(CONCATENATE("6.7",$L$5),masterdata!$D:$E,2,FALSE)&amp;$L$6&amp;"]","")</f>
        <v xml:space="preserve"> Summe LE Gewicht [kg]</v>
      </c>
      <c r="M53" s="486"/>
    </row>
    <row r="54" spans="1:13" x14ac:dyDescent="0.35">
      <c r="A54" s="471" t="str">
        <f>A43</f>
        <v>91.179.702 - RL-KLT 3147 (5304 Trnava)</v>
      </c>
      <c r="B54" s="471"/>
      <c r="C54" s="471"/>
      <c r="D54" s="66">
        <f>D43</f>
        <v>300</v>
      </c>
      <c r="E54" s="66">
        <f>E43</f>
        <v>200</v>
      </c>
      <c r="F54" s="460">
        <f>F43</f>
        <v>147</v>
      </c>
      <c r="G54" s="461"/>
      <c r="H54" s="60">
        <f>H43</f>
        <v>0.6</v>
      </c>
      <c r="I54" s="48" t="str">
        <f>I43</f>
        <v>x</v>
      </c>
      <c r="J54" s="48"/>
      <c r="K54" s="48">
        <f>K43</f>
        <v>48</v>
      </c>
      <c r="L54" s="62">
        <f t="shared" ref="L54:L60" si="1">H54*K54</f>
        <v>28.799999999999997</v>
      </c>
      <c r="M54" s="39" t="str">
        <f>L6</f>
        <v>kg</v>
      </c>
    </row>
    <row r="55" spans="1:13" x14ac:dyDescent="0.35">
      <c r="A55" s="459" t="s">
        <v>464</v>
      </c>
      <c r="B55" s="459"/>
      <c r="C55" s="459"/>
      <c r="D55" s="66">
        <f>IF(A55="","",VLOOKUP(A55,masterdata!$G$49:$L$76,2,FALSE))</f>
        <v>1200</v>
      </c>
      <c r="E55" s="66">
        <f>IF(A55="","",VLOOKUP(A55,masterdata!$G$49:$L$76,3,FALSE))</f>
        <v>800</v>
      </c>
      <c r="F55" s="460">
        <f>IF(A55="","",VLOOKUP(A55,masterdata!$G$49:$L$76,4,FALSE))</f>
        <v>150</v>
      </c>
      <c r="G55" s="461"/>
      <c r="H55" s="60">
        <f>IF(A55="","",VLOOKUP(A55,masterdata!$G$49:$L$76,5,FALSE))</f>
        <v>22</v>
      </c>
      <c r="I55" s="48" t="str">
        <f>IF(A55="","",VLOOKUP(A55,masterdata!$G$49:$L$76,6,FALSE))</f>
        <v>x</v>
      </c>
      <c r="J55" s="48"/>
      <c r="K55" s="49">
        <v>1</v>
      </c>
      <c r="L55" s="62">
        <f t="shared" si="1"/>
        <v>22</v>
      </c>
      <c r="M55" s="38" t="str">
        <f>L6</f>
        <v>kg</v>
      </c>
    </row>
    <row r="56" spans="1:13" x14ac:dyDescent="0.35">
      <c r="A56" s="459" t="s">
        <v>230</v>
      </c>
      <c r="B56" s="459"/>
      <c r="C56" s="459"/>
      <c r="D56" s="66">
        <f>IF(A56="","",VLOOKUP(A56,masterdata!$G$49:$L$76,2,FALSE))</f>
        <v>1204</v>
      </c>
      <c r="E56" s="66">
        <f>IF(A56="","",VLOOKUP(A56,masterdata!$G$49:$L$76,3,FALSE))</f>
        <v>804</v>
      </c>
      <c r="F56" s="460">
        <f>IF(A56="","",VLOOKUP(A56,masterdata!$G$49:$L$76,4,FALSE))</f>
        <v>94</v>
      </c>
      <c r="G56" s="461"/>
      <c r="H56" s="60">
        <f>IF(A56="","",VLOOKUP(A56,masterdata!$G$49:$L$76,5,FALSE))</f>
        <v>5.15</v>
      </c>
      <c r="I56" s="48" t="str">
        <f>IF(A56="","",VLOOKUP(A56,masterdata!$G$49:$L$76,6,FALSE))</f>
        <v>x</v>
      </c>
      <c r="J56" s="48"/>
      <c r="K56" s="49">
        <v>1</v>
      </c>
      <c r="L56" s="62">
        <f t="shared" si="1"/>
        <v>5.15</v>
      </c>
      <c r="M56" s="39" t="str">
        <f>L6</f>
        <v>kg</v>
      </c>
    </row>
    <row r="57" spans="1:13" x14ac:dyDescent="0.35">
      <c r="A57" s="459" t="s">
        <v>231</v>
      </c>
      <c r="B57" s="459"/>
      <c r="C57" s="459"/>
      <c r="D57" s="66">
        <f>IF(A57="","",VLOOKUP(A57,masterdata!$G$49:$L$76,2,FALSE))</f>
        <v>0</v>
      </c>
      <c r="E57" s="66">
        <f>IF(A57="","",VLOOKUP(A57,masterdata!$G$49:$L$76,3,FALSE))</f>
        <v>0</v>
      </c>
      <c r="F57" s="460">
        <f>IF(A57="","",VLOOKUP(A57,masterdata!$G$49:$L$76,4,FALSE))</f>
        <v>0</v>
      </c>
      <c r="G57" s="461"/>
      <c r="H57" s="60">
        <f>IF(A57="","",VLOOKUP(A57,masterdata!$G$49:$L$76,5,FALSE))</f>
        <v>0</v>
      </c>
      <c r="I57" s="48" t="str">
        <f>IF(A57="","",VLOOKUP(A57,masterdata!$G$49:$L$76,6,FALSE))</f>
        <v>-</v>
      </c>
      <c r="J57" s="48"/>
      <c r="K57" s="49"/>
      <c r="L57" s="62">
        <f>(H57*K57)</f>
        <v>0</v>
      </c>
      <c r="M57" s="39" t="str">
        <f>L6</f>
        <v>kg</v>
      </c>
    </row>
    <row r="58" spans="1:13" x14ac:dyDescent="0.35">
      <c r="A58" s="462" t="s">
        <v>652</v>
      </c>
      <c r="B58" s="463"/>
      <c r="C58" s="464"/>
      <c r="D58" s="71">
        <v>210</v>
      </c>
      <c r="E58" s="71">
        <v>148.25</v>
      </c>
      <c r="F58" s="465">
        <v>1</v>
      </c>
      <c r="G58" s="466"/>
      <c r="H58" s="61">
        <v>0.1</v>
      </c>
      <c r="I58" s="49"/>
      <c r="J58" s="49" t="s">
        <v>26</v>
      </c>
      <c r="K58" s="49">
        <v>2</v>
      </c>
      <c r="L58" s="62">
        <f t="shared" si="1"/>
        <v>0.2</v>
      </c>
      <c r="M58" s="39" t="str">
        <f>L6</f>
        <v>kg</v>
      </c>
    </row>
    <row r="59" spans="1:13" x14ac:dyDescent="0.35">
      <c r="A59" s="467"/>
      <c r="B59" s="468"/>
      <c r="C59" s="469"/>
      <c r="D59" s="68"/>
      <c r="E59" s="68"/>
      <c r="F59" s="445"/>
      <c r="G59" s="470"/>
      <c r="H59" s="50"/>
      <c r="I59" s="49"/>
      <c r="J59" s="49"/>
      <c r="K59" s="49"/>
      <c r="L59" s="62">
        <f t="shared" si="1"/>
        <v>0</v>
      </c>
      <c r="M59" s="39" t="str">
        <f>L6</f>
        <v>kg</v>
      </c>
    </row>
    <row r="60" spans="1:13" ht="15" x14ac:dyDescent="0.35">
      <c r="A60" s="442"/>
      <c r="B60" s="443"/>
      <c r="C60" s="444"/>
      <c r="D60" s="68"/>
      <c r="E60" s="68"/>
      <c r="F60" s="445"/>
      <c r="G60" s="446"/>
      <c r="H60" s="19"/>
      <c r="I60" s="20"/>
      <c r="J60" s="20"/>
      <c r="K60" s="20"/>
      <c r="L60" s="62">
        <f t="shared" si="1"/>
        <v>0</v>
      </c>
      <c r="M60" s="39" t="str">
        <f>L6</f>
        <v>kg</v>
      </c>
    </row>
    <row r="61" spans="1:13" ht="17.25" customHeight="1" thickBot="1" x14ac:dyDescent="0.4">
      <c r="A61" s="447" t="str">
        <f>VLOOKUP(CONCATENATE("6.8",$L$5),masterdata!$D:$E,2,FALSE)</f>
        <v>6.8 Dimmensions of HU / Maße (LE)</v>
      </c>
      <c r="B61" s="448"/>
      <c r="C61" s="449"/>
      <c r="D61" s="23">
        <v>1200</v>
      </c>
      <c r="E61" s="24">
        <v>800</v>
      </c>
      <c r="F61" s="25">
        <v>1000</v>
      </c>
      <c r="G61" s="45" t="str">
        <f>L7</f>
        <v>mm</v>
      </c>
      <c r="H61" s="450" t="str">
        <f>VLOOKUP(CONCATENATE("6.9",$L$5),masterdata!$D:$E,2,FALSE)</f>
        <v>6.9 Total weight HU / Nettogewicht (LE)</v>
      </c>
      <c r="I61" s="451"/>
      <c r="J61" s="451"/>
      <c r="K61" s="452"/>
      <c r="L61" s="63">
        <f>L43+L44+L45+L46+L47+L48+L49+L55+L56+L57+L58+L59+L60+(M51*J16)</f>
        <v>1121.5899999999999</v>
      </c>
      <c r="M61" s="40" t="str">
        <f>L6</f>
        <v>kg</v>
      </c>
    </row>
    <row r="62" spans="1:13" s="10" customFormat="1" ht="7.5" customHeight="1" thickBot="1" x14ac:dyDescent="0.4">
      <c r="A62" s="27"/>
      <c r="B62" s="12"/>
      <c r="C62" s="12"/>
      <c r="D62" s="14"/>
      <c r="E62" s="14"/>
      <c r="F62" s="14"/>
      <c r="G62" s="12"/>
      <c r="H62" s="12"/>
      <c r="I62" s="12"/>
      <c r="J62" s="12"/>
      <c r="K62" s="12"/>
      <c r="L62" s="12"/>
      <c r="M62" s="12"/>
    </row>
    <row r="63" spans="1:13" x14ac:dyDescent="0.35">
      <c r="A63" s="453" t="e">
        <f>VLOOKUP(CONCATENATE("5.8",$L$5),masterdata!$D:$E,2,FALSE)</f>
        <v>#N/A</v>
      </c>
      <c r="B63" s="454"/>
      <c r="C63" s="454"/>
      <c r="D63" s="454"/>
      <c r="E63" s="455"/>
      <c r="F63" s="455"/>
      <c r="G63" s="69"/>
      <c r="H63" s="456" t="str">
        <f>VLOOKUP(CONCATENATE("6.10",$L$5),masterdata!$D:$E,2,FALSE)</f>
        <v>6.10 Handling Unit (HU) details photo / Außenverpackung Ladeeinheit (LE) detailliertes Bild</v>
      </c>
      <c r="I63" s="457"/>
      <c r="J63" s="457"/>
      <c r="K63" s="457"/>
      <c r="L63" s="457"/>
      <c r="M63" s="458"/>
    </row>
    <row r="64" spans="1:13" x14ac:dyDescent="0.35">
      <c r="A64" s="421"/>
      <c r="B64" s="422"/>
      <c r="C64" s="422"/>
      <c r="D64" s="422"/>
      <c r="E64" s="422"/>
      <c r="F64" s="422"/>
      <c r="G64" s="423"/>
      <c r="H64" s="421"/>
      <c r="I64" s="422"/>
      <c r="J64" s="422"/>
      <c r="K64" s="422"/>
      <c r="L64" s="422"/>
      <c r="M64" s="423"/>
    </row>
    <row r="65" spans="1:13" x14ac:dyDescent="0.35">
      <c r="A65" s="421"/>
      <c r="B65" s="422"/>
      <c r="C65" s="422"/>
      <c r="D65" s="422"/>
      <c r="E65" s="422"/>
      <c r="F65" s="422"/>
      <c r="G65" s="423"/>
      <c r="H65" s="421"/>
      <c r="I65" s="422"/>
      <c r="J65" s="422"/>
      <c r="K65" s="422"/>
      <c r="L65" s="422"/>
      <c r="M65" s="423"/>
    </row>
    <row r="66" spans="1:13" x14ac:dyDescent="0.35">
      <c r="A66" s="421"/>
      <c r="B66" s="422"/>
      <c r="C66" s="422"/>
      <c r="D66" s="422"/>
      <c r="E66" s="422"/>
      <c r="F66" s="422"/>
      <c r="G66" s="423"/>
      <c r="H66" s="421"/>
      <c r="I66" s="422"/>
      <c r="J66" s="422"/>
      <c r="K66" s="422"/>
      <c r="L66" s="422"/>
      <c r="M66" s="423"/>
    </row>
    <row r="67" spans="1:13" x14ac:dyDescent="0.35">
      <c r="A67" s="421"/>
      <c r="B67" s="422"/>
      <c r="C67" s="422"/>
      <c r="D67" s="422"/>
      <c r="E67" s="422"/>
      <c r="F67" s="422"/>
      <c r="G67" s="423"/>
      <c r="H67" s="421"/>
      <c r="I67" s="422"/>
      <c r="J67" s="422"/>
      <c r="K67" s="422"/>
      <c r="L67" s="422"/>
      <c r="M67" s="423"/>
    </row>
    <row r="68" spans="1:13" x14ac:dyDescent="0.35">
      <c r="A68" s="421"/>
      <c r="B68" s="422"/>
      <c r="C68" s="422"/>
      <c r="D68" s="422"/>
      <c r="E68" s="422"/>
      <c r="F68" s="422"/>
      <c r="G68" s="423"/>
      <c r="H68" s="421"/>
      <c r="I68" s="422"/>
      <c r="J68" s="422"/>
      <c r="K68" s="422"/>
      <c r="L68" s="422"/>
      <c r="M68" s="423"/>
    </row>
    <row r="69" spans="1:13" x14ac:dyDescent="0.35">
      <c r="A69" s="421"/>
      <c r="B69" s="422"/>
      <c r="C69" s="422"/>
      <c r="D69" s="422"/>
      <c r="E69" s="422"/>
      <c r="F69" s="422"/>
      <c r="G69" s="423"/>
      <c r="H69" s="421"/>
      <c r="I69" s="422"/>
      <c r="J69" s="422"/>
      <c r="K69" s="422"/>
      <c r="L69" s="422"/>
      <c r="M69" s="423"/>
    </row>
    <row r="70" spans="1:13" x14ac:dyDescent="0.35">
      <c r="A70" s="421"/>
      <c r="B70" s="422"/>
      <c r="C70" s="422"/>
      <c r="D70" s="422"/>
      <c r="E70" s="422"/>
      <c r="F70" s="422"/>
      <c r="G70" s="423"/>
      <c r="H70" s="421"/>
      <c r="I70" s="422"/>
      <c r="J70" s="422"/>
      <c r="K70" s="422"/>
      <c r="L70" s="422"/>
      <c r="M70" s="423"/>
    </row>
    <row r="71" spans="1:13" x14ac:dyDescent="0.35">
      <c r="A71" s="421"/>
      <c r="B71" s="422"/>
      <c r="C71" s="422"/>
      <c r="D71" s="422"/>
      <c r="E71" s="422"/>
      <c r="F71" s="422"/>
      <c r="G71" s="423"/>
      <c r="H71" s="421"/>
      <c r="I71" s="422"/>
      <c r="J71" s="422"/>
      <c r="K71" s="422"/>
      <c r="L71" s="422"/>
      <c r="M71" s="423"/>
    </row>
    <row r="72" spans="1:13" ht="15" thickBot="1" x14ac:dyDescent="0.4">
      <c r="A72" s="424"/>
      <c r="B72" s="425"/>
      <c r="C72" s="425"/>
      <c r="D72" s="425"/>
      <c r="E72" s="425"/>
      <c r="F72" s="425"/>
      <c r="G72" s="426"/>
      <c r="H72" s="424"/>
      <c r="I72" s="425"/>
      <c r="J72" s="425"/>
      <c r="K72" s="425"/>
      <c r="L72" s="425"/>
      <c r="M72" s="426"/>
    </row>
    <row r="73" spans="1:13" s="10" customFormat="1" ht="7.5" customHeight="1" thickBot="1" x14ac:dyDescent="0.4">
      <c r="A73" s="27"/>
      <c r="B73" s="12"/>
      <c r="C73" s="12"/>
      <c r="D73" s="12"/>
      <c r="E73" s="12"/>
      <c r="F73" s="12"/>
      <c r="G73" s="12"/>
      <c r="H73" s="12"/>
      <c r="I73" s="12"/>
      <c r="J73" s="12"/>
      <c r="K73" s="12"/>
      <c r="L73" s="12"/>
      <c r="M73" s="12"/>
    </row>
    <row r="74" spans="1:13" ht="15.5" x14ac:dyDescent="0.35">
      <c r="A74" s="427" t="str">
        <f>VLOOKUP(CONCATENATE("7.",$L$5),masterdata!$D:$E,2,FALSE)</f>
        <v>7. Addendum from the customer side / Ergänzung von der Kundenseite:</v>
      </c>
      <c r="B74" s="428"/>
      <c r="C74" s="428"/>
      <c r="D74" s="428"/>
      <c r="E74" s="428"/>
      <c r="F74" s="428"/>
      <c r="G74" s="429"/>
      <c r="H74" s="428" t="str">
        <f>VLOOKUP(CONCATENATE("8.",$L$5),masterdata!$D:$E,2,FALSE)</f>
        <v>8. Addendum from the supplier side / Nachtrag von der Lieferantenseite:</v>
      </c>
      <c r="I74" s="428"/>
      <c r="J74" s="428"/>
      <c r="K74" s="428"/>
      <c r="L74" s="428"/>
      <c r="M74" s="430"/>
    </row>
    <row r="75" spans="1:13" ht="15" customHeight="1" x14ac:dyDescent="0.35">
      <c r="A75" s="431"/>
      <c r="B75" s="432"/>
      <c r="C75" s="432"/>
      <c r="D75" s="432"/>
      <c r="E75" s="432"/>
      <c r="F75" s="432"/>
      <c r="G75" s="433"/>
      <c r="H75" s="438"/>
      <c r="I75" s="438"/>
      <c r="J75" s="438"/>
      <c r="K75" s="438"/>
      <c r="L75" s="438"/>
      <c r="M75" s="439"/>
    </row>
    <row r="76" spans="1:13" x14ac:dyDescent="0.35">
      <c r="A76" s="434"/>
      <c r="B76" s="432"/>
      <c r="C76" s="432"/>
      <c r="D76" s="432"/>
      <c r="E76" s="432"/>
      <c r="F76" s="432"/>
      <c r="G76" s="433"/>
      <c r="H76" s="438"/>
      <c r="I76" s="438"/>
      <c r="J76" s="438"/>
      <c r="K76" s="438"/>
      <c r="L76" s="438"/>
      <c r="M76" s="439"/>
    </row>
    <row r="77" spans="1:13" x14ac:dyDescent="0.35">
      <c r="A77" s="434"/>
      <c r="B77" s="432"/>
      <c r="C77" s="432"/>
      <c r="D77" s="432"/>
      <c r="E77" s="432"/>
      <c r="F77" s="432"/>
      <c r="G77" s="433"/>
      <c r="H77" s="438"/>
      <c r="I77" s="438"/>
      <c r="J77" s="438"/>
      <c r="K77" s="438"/>
      <c r="L77" s="438"/>
      <c r="M77" s="439"/>
    </row>
    <row r="78" spans="1:13" x14ac:dyDescent="0.35">
      <c r="A78" s="434"/>
      <c r="B78" s="432"/>
      <c r="C78" s="432"/>
      <c r="D78" s="432"/>
      <c r="E78" s="432"/>
      <c r="F78" s="432"/>
      <c r="G78" s="433"/>
      <c r="H78" s="438"/>
      <c r="I78" s="438"/>
      <c r="J78" s="438"/>
      <c r="K78" s="438"/>
      <c r="L78" s="438"/>
      <c r="M78" s="439"/>
    </row>
    <row r="79" spans="1:13" x14ac:dyDescent="0.35">
      <c r="A79" s="434"/>
      <c r="B79" s="432"/>
      <c r="C79" s="432"/>
      <c r="D79" s="432"/>
      <c r="E79" s="432"/>
      <c r="F79" s="432"/>
      <c r="G79" s="433"/>
      <c r="H79" s="438"/>
      <c r="I79" s="438"/>
      <c r="J79" s="438"/>
      <c r="K79" s="438"/>
      <c r="L79" s="438"/>
      <c r="M79" s="439"/>
    </row>
    <row r="80" spans="1:13" x14ac:dyDescent="0.35">
      <c r="A80" s="434"/>
      <c r="B80" s="432"/>
      <c r="C80" s="432"/>
      <c r="D80" s="432"/>
      <c r="E80" s="432"/>
      <c r="F80" s="432"/>
      <c r="G80" s="433"/>
      <c r="H80" s="438"/>
      <c r="I80" s="438"/>
      <c r="J80" s="438"/>
      <c r="K80" s="438"/>
      <c r="L80" s="438"/>
      <c r="M80" s="439"/>
    </row>
    <row r="81" spans="1:13" x14ac:dyDescent="0.35">
      <c r="A81" s="434"/>
      <c r="B81" s="432"/>
      <c r="C81" s="432"/>
      <c r="D81" s="432"/>
      <c r="E81" s="432"/>
      <c r="F81" s="432"/>
      <c r="G81" s="433"/>
      <c r="H81" s="438"/>
      <c r="I81" s="438"/>
      <c r="J81" s="438"/>
      <c r="K81" s="438"/>
      <c r="L81" s="438"/>
      <c r="M81" s="439"/>
    </row>
    <row r="82" spans="1:13" ht="15" thickBot="1" x14ac:dyDescent="0.4">
      <c r="A82" s="435"/>
      <c r="B82" s="436"/>
      <c r="C82" s="436"/>
      <c r="D82" s="436"/>
      <c r="E82" s="436"/>
      <c r="F82" s="436"/>
      <c r="G82" s="437"/>
      <c r="H82" s="440"/>
      <c r="I82" s="440"/>
      <c r="J82" s="440"/>
      <c r="K82" s="440"/>
      <c r="L82" s="440"/>
      <c r="M82" s="441"/>
    </row>
  </sheetData>
  <sheetProtection algorithmName="SHA-512" hashValue="dDbA7NGU/teD1j80Pwln7WFX7Rf2Kv9wMvjOlznb2PFQjGO9Zueq0RgpYzsRmc9DPaS+aDcw3Wo+aLYWl5TXDA==" saltValue="atlb1yKjQFwG7k7nrtcLDg==" spinCount="100000" sheet="1" selectLockedCells="1"/>
  <mergeCells count="139">
    <mergeCell ref="H3:L3"/>
    <mergeCell ref="H4:L4"/>
    <mergeCell ref="H5:J5"/>
    <mergeCell ref="L5:M5"/>
    <mergeCell ref="L6:M6"/>
    <mergeCell ref="L7:M7"/>
    <mergeCell ref="A8:C8"/>
    <mergeCell ref="D8:I8"/>
    <mergeCell ref="J8:M8"/>
    <mergeCell ref="A9:C9"/>
    <mergeCell ref="D9:I9"/>
    <mergeCell ref="J9:M14"/>
    <mergeCell ref="A10:C10"/>
    <mergeCell ref="D10:I10"/>
    <mergeCell ref="A11:C11"/>
    <mergeCell ref="D11:I11"/>
    <mergeCell ref="A15:C15"/>
    <mergeCell ref="D15:I15"/>
    <mergeCell ref="J15:M15"/>
    <mergeCell ref="A16:C16"/>
    <mergeCell ref="H16:I16"/>
    <mergeCell ref="K16:M16"/>
    <mergeCell ref="A12:C12"/>
    <mergeCell ref="D12:I12"/>
    <mergeCell ref="A13:C13"/>
    <mergeCell ref="D13:I13"/>
    <mergeCell ref="A14:C14"/>
    <mergeCell ref="D14:I14"/>
    <mergeCell ref="A20:C20"/>
    <mergeCell ref="D20:I20"/>
    <mergeCell ref="J20:M20"/>
    <mergeCell ref="A21:C21"/>
    <mergeCell ref="D21:I21"/>
    <mergeCell ref="J21:M21"/>
    <mergeCell ref="A18:C18"/>
    <mergeCell ref="D18:I18"/>
    <mergeCell ref="J18:M18"/>
    <mergeCell ref="A19:C19"/>
    <mergeCell ref="D19:I19"/>
    <mergeCell ref="J19:M19"/>
    <mergeCell ref="A24:C24"/>
    <mergeCell ref="D24:I24"/>
    <mergeCell ref="J24:M24"/>
    <mergeCell ref="D25:I25"/>
    <mergeCell ref="J25:M25"/>
    <mergeCell ref="D26:I26"/>
    <mergeCell ref="J26:M26"/>
    <mergeCell ref="A22:C22"/>
    <mergeCell ref="F22:I22"/>
    <mergeCell ref="J22:M22"/>
    <mergeCell ref="A23:C23"/>
    <mergeCell ref="E23:I23"/>
    <mergeCell ref="J23:M23"/>
    <mergeCell ref="A31:C31"/>
    <mergeCell ref="D31:I31"/>
    <mergeCell ref="J31:M31"/>
    <mergeCell ref="A32:C32"/>
    <mergeCell ref="D32:I32"/>
    <mergeCell ref="J32:M32"/>
    <mergeCell ref="D27:I27"/>
    <mergeCell ref="J27:M27"/>
    <mergeCell ref="A29:C29"/>
    <mergeCell ref="D29:I29"/>
    <mergeCell ref="J29:M29"/>
    <mergeCell ref="A30:C30"/>
    <mergeCell ref="D30:I30"/>
    <mergeCell ref="J30:M30"/>
    <mergeCell ref="A35:C35"/>
    <mergeCell ref="D35:I35"/>
    <mergeCell ref="J35:M35"/>
    <mergeCell ref="D36:I36"/>
    <mergeCell ref="J36:M36"/>
    <mergeCell ref="D37:I37"/>
    <mergeCell ref="J37:M37"/>
    <mergeCell ref="A33:C33"/>
    <mergeCell ref="D33:I33"/>
    <mergeCell ref="J33:M33"/>
    <mergeCell ref="A34:C34"/>
    <mergeCell ref="D34:I34"/>
    <mergeCell ref="J34:M34"/>
    <mergeCell ref="L42:M42"/>
    <mergeCell ref="A43:C43"/>
    <mergeCell ref="F43:G43"/>
    <mergeCell ref="D38:I38"/>
    <mergeCell ref="J38:M38"/>
    <mergeCell ref="A40:D40"/>
    <mergeCell ref="E40:K40"/>
    <mergeCell ref="L40:M40"/>
    <mergeCell ref="A41:C41"/>
    <mergeCell ref="D41:F41"/>
    <mergeCell ref="I41:J41"/>
    <mergeCell ref="L41:M41"/>
    <mergeCell ref="A44:C44"/>
    <mergeCell ref="F44:G44"/>
    <mergeCell ref="A45:C45"/>
    <mergeCell ref="F45:G45"/>
    <mergeCell ref="A46:C46"/>
    <mergeCell ref="F46:G46"/>
    <mergeCell ref="A42:C42"/>
    <mergeCell ref="D42:F42"/>
    <mergeCell ref="I42:J42"/>
    <mergeCell ref="A51:G51"/>
    <mergeCell ref="H51:L51"/>
    <mergeCell ref="A52:C52"/>
    <mergeCell ref="I52:J52"/>
    <mergeCell ref="L52:M52"/>
    <mergeCell ref="A53:C53"/>
    <mergeCell ref="I53:J53"/>
    <mergeCell ref="L53:M53"/>
    <mergeCell ref="A47:C47"/>
    <mergeCell ref="F47:G47"/>
    <mergeCell ref="A48:C48"/>
    <mergeCell ref="F48:G48"/>
    <mergeCell ref="A49:C49"/>
    <mergeCell ref="F49:G49"/>
    <mergeCell ref="A57:C57"/>
    <mergeCell ref="F57:G57"/>
    <mergeCell ref="A58:C58"/>
    <mergeCell ref="F58:G58"/>
    <mergeCell ref="A59:C59"/>
    <mergeCell ref="F59:G59"/>
    <mergeCell ref="A54:C54"/>
    <mergeCell ref="F54:G54"/>
    <mergeCell ref="A55:C55"/>
    <mergeCell ref="F55:G55"/>
    <mergeCell ref="A56:C56"/>
    <mergeCell ref="F56:G56"/>
    <mergeCell ref="A64:G72"/>
    <mergeCell ref="H64:M72"/>
    <mergeCell ref="A74:G74"/>
    <mergeCell ref="H74:M74"/>
    <mergeCell ref="A75:G82"/>
    <mergeCell ref="H75:M82"/>
    <mergeCell ref="A60:C60"/>
    <mergeCell ref="F60:G60"/>
    <mergeCell ref="A61:C61"/>
    <mergeCell ref="H61:K61"/>
    <mergeCell ref="A63:F63"/>
    <mergeCell ref="H63:M63"/>
  </mergeCells>
  <pageMargins left="0.7" right="0.7" top="0.75" bottom="0.75" header="0.3" footer="0.3"/>
  <pageSetup paperSize="9"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0000000}">
          <x14:formula1>
            <xm:f>masterdata!$O$3:$O$15</xm:f>
          </x14:formula1>
          <xm:sqref>D23</xm:sqref>
        </x14:dataValidation>
        <x14:dataValidation type="list" showInputMessage="1" showErrorMessage="1" xr:uid="{00000000-0002-0000-0300-000001000000}">
          <x14:formula1>
            <xm:f>masterdata!$G$49:$G$76</xm:f>
          </x14:formula1>
          <xm:sqref>A55:C57</xm:sqref>
        </x14:dataValidation>
        <x14:dataValidation type="list" allowBlank="1" showInputMessage="1" showErrorMessage="1" xr:uid="{00000000-0002-0000-0300-000002000000}">
          <x14:formula1>
            <xm:f>masterdata!$C$2:$C$4</xm:f>
          </x14:formula1>
          <xm:sqref>L7:M7</xm:sqref>
        </x14:dataValidation>
        <x14:dataValidation type="list" allowBlank="1" showInputMessage="1" showErrorMessage="1" xr:uid="{00000000-0002-0000-0300-000003000000}">
          <x14:formula1>
            <xm:f>masterdata!$B$2:$B$4</xm:f>
          </x14:formula1>
          <xm:sqref>L6:M6</xm:sqref>
        </x14:dataValidation>
        <x14:dataValidation type="list" allowBlank="1" showInputMessage="1" showErrorMessage="1" xr:uid="{00000000-0002-0000-0300-000004000000}">
          <x14:formula1>
            <xm:f>masterdata!$A$2:$A$10</xm:f>
          </x14:formula1>
          <xm:sqref>L5:M5</xm:sqref>
        </x14:dataValidation>
        <x14:dataValidation type="list" showInputMessage="1" showErrorMessage="1" xr:uid="{00000000-0002-0000-0300-000005000000}">
          <x14:formula1>
            <xm:f>masterdata!$G$3:$G$37</xm:f>
          </x14:formula1>
          <xm:sqref>A43:C45</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Hárky</vt:lpstr>
      </vt:variant>
      <vt:variant>
        <vt:i4>4</vt:i4>
      </vt:variant>
    </vt:vector>
  </HeadingPairs>
  <TitlesOfParts>
    <vt:vector size="4" baseType="lpstr">
      <vt:lpstr>PACKAGING DATA SHEET</vt:lpstr>
      <vt:lpstr>Hárok1</vt:lpstr>
      <vt:lpstr>masterdata</vt:lpstr>
      <vt:lpstr>EXAMPLE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2023-08-18T06:27:47Z</dcterms:modified>
</cp:coreProperties>
</file>